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mbonline.sharepoint.com/sites/OITI/Sdilene dokumenty/1. ISR BMO 21+/TVORBA ISR BMO 21+/Programové rámce ISR BMO/Aktualizace srpen_září 2024/Podklad pro OPD/"/>
    </mc:Choice>
  </mc:AlternateContent>
  <xr:revisionPtr revIDLastSave="84" documentId="8_{9164F831-8498-48F7-B2E4-7C4AE781C34F}" xr6:coauthVersionLast="47" xr6:coauthVersionMax="47" xr10:uidLastSave="{FA0F486D-144F-4B31-AD1B-9E8B3203E33A}"/>
  <bookViews>
    <workbookView xWindow="-120" yWindow="-120" windowWidth="29040" windowHeight="15720" tabRatio="785" firstSheet="2" activeTab="2" xr2:uid="{00000000-000D-0000-FFFF-FFFF00000000}"/>
  </bookViews>
  <sheets>
    <sheet name="vzor vyplňování" sheetId="3" state="hidden" r:id="rId1"/>
    <sheet name="RAP" sheetId="4" state="hidden" r:id="rId2"/>
    <sheet name="PR - OPD" sheetId="35" r:id="rId3"/>
  </sheets>
  <definedNames>
    <definedName name="_xlnm.Print_Area" localSheetId="2">'PR - OPD'!$A$1:$X$27</definedName>
  </definedNam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35" l="1"/>
  <c r="H24" i="35"/>
  <c r="H25" i="35"/>
  <c r="H26" i="35"/>
  <c r="H27" i="35"/>
  <c r="H22" i="35"/>
  <c r="G43" i="4" l="1"/>
  <c r="G42" i="4"/>
  <c r="H41" i="4"/>
  <c r="I41" i="4" s="1"/>
  <c r="J41" i="4" s="1"/>
  <c r="K41" i="4" s="1"/>
  <c r="G41" i="4"/>
  <c r="G40" i="4"/>
  <c r="G39" i="4"/>
  <c r="G38" i="4"/>
  <c r="J37" i="4"/>
  <c r="K37" i="4" s="1"/>
  <c r="G36" i="4"/>
  <c r="H35" i="4"/>
  <c r="I35" i="4" s="1"/>
  <c r="G35" i="4"/>
  <c r="G34" i="4"/>
  <c r="G33" i="4"/>
  <c r="G32" i="4"/>
  <c r="G31" i="4"/>
  <c r="G30" i="4"/>
  <c r="J29" i="4"/>
  <c r="K29" i="4" s="1"/>
  <c r="G28" i="4"/>
  <c r="J27" i="4"/>
  <c r="K27" i="4" s="1"/>
  <c r="L27" i="4" s="1"/>
  <c r="H26" i="4"/>
  <c r="G26" i="4"/>
  <c r="H25" i="4"/>
  <c r="G25" i="4"/>
  <c r="G24" i="4"/>
  <c r="G23" i="4"/>
  <c r="G22" i="4"/>
  <c r="G21" i="4"/>
  <c r="G20" i="4"/>
  <c r="G19" i="4"/>
  <c r="G18" i="4"/>
  <c r="H18" i="4" s="1"/>
  <c r="I18" i="4" s="1"/>
  <c r="J18" i="4" s="1"/>
  <c r="J17" i="4"/>
  <c r="G17" i="4"/>
  <c r="G16" i="4"/>
  <c r="H15" i="4"/>
  <c r="G15" i="4"/>
  <c r="H14" i="4"/>
  <c r="G14" i="4"/>
  <c r="I13" i="4"/>
  <c r="H13" i="4"/>
  <c r="G13" i="4"/>
  <c r="H12" i="4"/>
  <c r="I12" i="4" s="1"/>
  <c r="G12" i="4"/>
  <c r="L11" i="4"/>
  <c r="K11" i="4"/>
  <c r="J11" i="4"/>
  <c r="I11" i="4"/>
  <c r="H11" i="4"/>
  <c r="G11" i="4"/>
  <c r="J10" i="4"/>
  <c r="I10" i="4"/>
  <c r="H10" i="4"/>
  <c r="G10" i="4"/>
  <c r="G9" i="4"/>
  <c r="I8" i="4"/>
  <c r="H8" i="4"/>
  <c r="G8" i="4"/>
  <c r="I7" i="4"/>
  <c r="H7" i="4"/>
  <c r="G7" i="4"/>
  <c r="H5" i="4"/>
  <c r="I5" i="4" s="1"/>
  <c r="G5" i="4"/>
  <c r="F36" i="3" l="1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B12" i="35"/>
  <c r="B13" i="35"/>
</calcChain>
</file>

<file path=xl/sharedStrings.xml><?xml version="1.0" encoding="utf-8"?>
<sst xmlns="http://schemas.openxmlformats.org/spreadsheetml/2006/main" count="417" uniqueCount="227">
  <si>
    <t>Tabulka strategických projektů ITI aglomerací/metropolitních oblastí v období 2021+</t>
  </si>
  <si>
    <t>aglomerace</t>
  </si>
  <si>
    <t>název projektu</t>
  </si>
  <si>
    <t>popis projektu (max. 250 znaků)</t>
  </si>
  <si>
    <t>nositel(é) projektu</t>
  </si>
  <si>
    <t>typ strategického projektu (1/2/3)</t>
  </si>
  <si>
    <t>rozpočet v tis. Kč (napočítává se automaticky dle čerpání v letech)</t>
  </si>
  <si>
    <t>čerpání v letech</t>
  </si>
  <si>
    <t>cíl politiky dle návrhů nařízení EK (je-li relevantní)</t>
  </si>
  <si>
    <t>stav přípravy (max. 100 znaků)</t>
  </si>
  <si>
    <t>BMO</t>
  </si>
  <si>
    <t>Znovuzprovoznění tramvajové tratě Stránská skála-Líšeň, Holzova - příklad</t>
  </si>
  <si>
    <t>Výstavba tramvajové trati v severovýchodní části města sloužící převážně k bydlení, tramvajová trať bude obsluhovat oblasti s rozsáhlou bytovou zástavbou i oblasti s předměstským bydlením.</t>
  </si>
  <si>
    <t>DPMB</t>
  </si>
  <si>
    <t>vydáno územní rozhodnutí</t>
  </si>
  <si>
    <t>Terminál Starý Lískovec (Prodloužení trolejbusové trati Osová – žst. Starý Lískovec, terminál, vlaková zastávka) - příklad</t>
  </si>
  <si>
    <t>Vybudování terminálu v m.č. Starý Lískovec, vč. doprovodné dopravní infrastruktury, které bude sloužit pro obyvatele této městské části a přilehlých obcí.</t>
  </si>
  <si>
    <t>MMB, BKOM, DPMB, SŽDC</t>
  </si>
  <si>
    <t>v řešení jsou majetkoprávní vztahy, následně se začne vyhotovovat projektová dokumentace</t>
  </si>
  <si>
    <t>Pasivní střechy na veřejných budovách, zateplení veřejných budov - příklad</t>
  </si>
  <si>
    <t>Rekonstrukce  střech veřejných budov (tepelná izolace, energeticky úsporné prvky, zelené střechy, solární panely) a eliminace tepelných úniků zateplením veřejných budov.</t>
  </si>
  <si>
    <t>MMB, další veřejné instituce (kraj, nemocnice)</t>
  </si>
  <si>
    <t>2019 - vytipování vhodných objektů, 2020 příprava projektové dokumentace</t>
  </si>
  <si>
    <t>ITI ÚChA</t>
  </si>
  <si>
    <t>Vyšší odborná škola a Střední odborná škola, Roudnice nad Labem, p. o. - výstavba nové tělocvičny (Špindlerova 690)</t>
  </si>
  <si>
    <t xml:space="preserve">Výstavbou nové Tělocvičny se zkvalitní průběh výuky včetně úspory finančních prostředků za pronájem prostor v cizích objektech a vyřeší se závady zjištěné KHS a energetickým auditem. </t>
  </si>
  <si>
    <t>ÚK</t>
  </si>
  <si>
    <t>PZ</t>
  </si>
  <si>
    <t>Gymnázium a Střední odborná škola dr. Václava Šmejkala, Ústí nad Labem, p. o. - stavební úpravy a dostavba areálu (Stará 99)</t>
  </si>
  <si>
    <t>Jde o stavební úpravy a dostavbu areálu.. Ekonomičtější využití přízemí, řešení denního osvětlení v učebnách. V atriu - terasa. Dostavba v ulici Stará bude zde umístěna aula (160 míst), školní klub aj. Dále rekonstrukce hřišť</t>
  </si>
  <si>
    <t>Konzervatoř, Teplice, p. o. - stavební úpravy na objektu Diplomat (Chelčického 3)</t>
  </si>
  <si>
    <t>Nová fasáda a rekonstrukce balkónů, nové klempířské prvky, střecha a venkovní úpravy. Odstranění havarijního stavu opěrné zdi, venkovního schodiště, oplocení objektu. Odstranění zatékání venkovním schodištěm, havarijního stavu prostor ve 2.PP.</t>
  </si>
  <si>
    <t>Vyšší odborná škola a Střední průmyslová škola strojní, stavební a dopravní, Děčín, p. o. - rekonstrukce objektu (Slovanská 55)</t>
  </si>
  <si>
    <t>Náprava špatného technického, hygienického i ekonomického stavu. Obsahem  akce je rekonstrukce elektroinstalace, vytápění, střechy a vnitřních instalací, vyměněna oken, fasády, vybudování jídelny, revitalizace hřiště, bezbariérový přístup.</t>
  </si>
  <si>
    <t>Oblastní muzeum v Děčíně, p. o. - stavební úpravy muzea (Poštovní č. p. 415, Varnsdorf)</t>
  </si>
  <si>
    <t>Odstranění dřevomorky, rekonstrukce a úpravy objektu</t>
  </si>
  <si>
    <t>Oblastní muzeum v Mostě, p. o. - centrální archeologický depozitář s laboratořemi a dílnami (Velebudice)</t>
  </si>
  <si>
    <t>Zateplení a izolace objektu, rekonstrukce vnitřních rozvodů</t>
  </si>
  <si>
    <t>Galerie Benedikta Rejta v Lounech, p. o. - dostavba galerie (Pivovarská 29)</t>
  </si>
  <si>
    <t>Rekonstrukce historického podzemí, úprava hydrogeologických poměrů a revitalizace kulturní památky.</t>
  </si>
  <si>
    <t>SŠ stavební a technická, Ústí nad Labem - Kampus řemesel</t>
  </si>
  <si>
    <t>Rekonstrukci stávajících pavilónů školy U Panského Dvora a přístavbu jídelny a tělocvičny. Dostavba objektu pro autodílny, jehož financování se předpokládá z dotačního titulu, bude vybudován ucelený  studijní komplex - Kampus řemesel.</t>
  </si>
  <si>
    <t>SŠ stavební, Teplice - dostavba areálu školy, 1. etapa</t>
  </si>
  <si>
    <t>Jedná se dostavbu areálu školy, kdy budou vybudovány  dvě nové školní budovy pro učňovské obory vč. oplocení a vnitřních komunikací. Bude vybudován objekt odborného výcviku 1.</t>
  </si>
  <si>
    <t xml:space="preserve">Centrum sociální pomoci Litoměřice - Výstavba nového objektu pro pobytovou sociální službu s cílovou skupinou senioři (osoby  se stařeckou a Alzheimerovou demencí) </t>
  </si>
  <si>
    <t>Náhrada za stávající zařízení Domov důchodců Milešov. Jedná se o výstavbu objektu za účelem poskytování pobytových sociálních služeb pro cca 80 klientů, a to včetně zázemí pro provoz těchto sociálních služeb.</t>
  </si>
  <si>
    <t>Podkrušnohorské domovy sociálních služeb Dubí - Teplice - Revitalizace Domova důchodců Dubí</t>
  </si>
  <si>
    <t>Stavební úpravy prostor, bezbarierové přístupy, dostavba technické části a uvolnění prostor pro vznik dalších jednolůžkových pokojů (30 pokojů v přízemí), vybudování toalet a koupelen, úprava plochých střech na terasy s přístupem pro imobilní klienty, vybudování zázemí pro personál, výstavba skleníku (zimní zahrady) napojeného na vnitřní prostory budovy, úprava okolí a pláště budovy.</t>
  </si>
  <si>
    <t>III/25013 Rekonstrukce mostního objektu 25013 – 3 Dobroměřice</t>
  </si>
  <si>
    <t>Rekonstrukce mostního objektu o  délce 280 m</t>
  </si>
  <si>
    <t>?</t>
  </si>
  <si>
    <t>II/613 - Rekonstrukce mostu E. Beneše</t>
  </si>
  <si>
    <t>Dojde k odstranění konstrukce vozovky a železobetonové desky mostovky,sanace spodní stavby, zesílení závěsů a protikorozní ochrana. Dále se jedná o přeložky inženýrských sítí,izolaci a konstrukci vozovky, osvětlení a samohybné revizní zařízení.</t>
  </si>
  <si>
    <t>Zpracovaná diagnostika stavu most, nutná projektová dokumentace</t>
  </si>
  <si>
    <t>II/240 - Rekonstrukce mostního objektu 240 - 031, 031A Roudnice n.L.</t>
  </si>
  <si>
    <t>Most je ve špatném technickém stavu, na základě poslední mostní prohlídky byla snížena nosnost na 12t (vyšší pouze pro jednotlivé vozidlo), vyžaduje celkovou rekonstrukci.</t>
  </si>
  <si>
    <t xml:space="preserve">Komunikace III/24049 - Obchvat obce Předonín </t>
  </si>
  <si>
    <t>Přeložení  silnice III/24049 do polohy jižního obchvatu obce Předonín. Bude vybudována nová komunikace v kategorii S 9,5/60, podél silnice budou vsakovací silniční příkopy. V trase přeložky silnice.</t>
  </si>
  <si>
    <t>Cyklostezka Ohře</t>
  </si>
  <si>
    <t>Cílem projektu bude výstavba páteřní cyklostezky Ohře, která naváže na další páteřní cyklostezku Ústeckého kraje a to Labskou stezku č. 2</t>
  </si>
  <si>
    <t xml:space="preserve">REKO silnice II/265 Krásná Lípa - Velký Šenov </t>
  </si>
  <si>
    <t>Rekonstrukce páteřní komunikace</t>
  </si>
  <si>
    <t xml:space="preserve">REKO silnice II/266 Šluknov - Lobendava </t>
  </si>
  <si>
    <t>REKO úseku I/13 - Podbořany - Petrohrad, silnice II224 - 2. etapa Očihov - Kryry- Petrohrad - HÚK    (HÚK - hranice Ústeckého kraje)</t>
  </si>
  <si>
    <t xml:space="preserve">REKO silnice II/262 Starý Šachov - Děčín </t>
  </si>
  <si>
    <t>Nový dopravní podnik - nákup vozů</t>
  </si>
  <si>
    <t>Jedná se o nákup dopravních prostředků pro nový dopravní podnik ÚK</t>
  </si>
  <si>
    <t>Dostavba COS, JIP, kardiochirurgie, lůžková oddělení</t>
  </si>
  <si>
    <t>Nový pavilon centrálních operačních sálů</t>
  </si>
  <si>
    <t>Krajská zdravotní, a.s.</t>
  </si>
  <si>
    <t>Renovace budovy T MNUL</t>
  </si>
  <si>
    <t>Postupná revitalizace objektu (reko střechy, obvodové pláště, výměna výplní otvorů, rozvody ZTI a elektro, vnitřní úpravy)</t>
  </si>
  <si>
    <t>Nový pavilon ONP Ryjice</t>
  </si>
  <si>
    <t xml:space="preserve">Výstavba nového lůžkového pavilonu </t>
  </si>
  <si>
    <t>Emergentní příjem (ARO) vč. úpravy spojovací chodby k pavilonu C a krytý spojovací koridor Krajská zdravotní, a.s. - Nemocnice Chomutov, o.z.</t>
  </si>
  <si>
    <t>Úpravy spojivací chodby - Nemocnice Chomutov</t>
  </si>
  <si>
    <t>Parkovací dům v Masarykově nemocnici v Ústí nad Labem, o.z.</t>
  </si>
  <si>
    <t>Zvýšení počtu parkovacích míst v areálu nemocnice v souvislosti s stávajícím nedostatkem park. Míst</t>
  </si>
  <si>
    <t>Přístavba operačních sálů DC vč. Emergency a centrální sterilizace</t>
  </si>
  <si>
    <t>Přístavba sálů</t>
  </si>
  <si>
    <t>Výstavba 4 operačních sálů a centrální sterilizace Teplice</t>
  </si>
  <si>
    <t>Nový pavilon</t>
  </si>
  <si>
    <t>Nástavba 3. NP nového objektu operačních sálů pro ARO a JIP vč. rekonstrukce energocentra</t>
  </si>
  <si>
    <t>Nástavba nového objektu operačních sálů</t>
  </si>
  <si>
    <t>Rekonstrukce interiérů budovy D</t>
  </si>
  <si>
    <t>Postupná rekonstrukce oddělení v budově D - Dětský pavilon</t>
  </si>
  <si>
    <t>Rekonstrukce energocentra vč. umíštění nového DAG</t>
  </si>
  <si>
    <t xml:space="preserve">Rekonstrukce </t>
  </si>
  <si>
    <t>Obnova vozového parku - vozidla ZDS (sanitní vozidla)</t>
  </si>
  <si>
    <t>Postupná obměna vozového parku sanitních vozidel zdravotní dopravní služby KZ</t>
  </si>
  <si>
    <t xml:space="preserve"> </t>
  </si>
  <si>
    <t>Modernizace a zateplení Objektu "D" Krajské zdravotní, a.s. - Masarykovy nemocnice v Ústí nad Labem, o.z.</t>
  </si>
  <si>
    <t xml:space="preserve">Zateplení obvodového pláště, výměna výplní otvorů, nástavby podalží v části objektu </t>
  </si>
  <si>
    <t>Rekonstrukce  vnitřních prostor oddělení Nemocnice Most, o.z.</t>
  </si>
  <si>
    <t>Postupná rekonstrukce zdravotnických pracovišť vč. všech technických rozvodů.</t>
  </si>
  <si>
    <t>Rekonstrukce původní budovy nemocnice (chirurgie, ortopedie, operačních sálů)</t>
  </si>
  <si>
    <t>Rekonstrukce nemocnice</t>
  </si>
  <si>
    <t>Modernizace a optimalizace dětského a dorostového oddělení budova C</t>
  </si>
  <si>
    <t>Modernizace oddělení</t>
  </si>
  <si>
    <t>Rekonstrukce stravovacího porovozu vč. gastrotechnologie</t>
  </si>
  <si>
    <t>Rekonstrukce střech Nemocnice Teplice, o.z.</t>
  </si>
  <si>
    <t>Rekonstrukce střech</t>
  </si>
  <si>
    <t>Výstavba zařízení pro osoby po závislostech na alkoholu, návykových látkách, psychiatrcké diagnózy</t>
  </si>
  <si>
    <t>Staba zařízení pro osoby po závistosti</t>
  </si>
  <si>
    <t>Výstavba 2 zařízení pro cílovou skupinu osob s poruchou autistického spektra</t>
  </si>
  <si>
    <t>Zařízení pro osoby s autistickou poruchou</t>
  </si>
  <si>
    <t>OPERAČNÍ PROGRAM: OPD</t>
  </si>
  <si>
    <t>Název opatření programového rámce:</t>
  </si>
  <si>
    <t>Zkapacitnění a prodloužení infrastruktury pro veřejnou drážní dopravu</t>
  </si>
  <si>
    <t xml:space="preserve"> Rozvoj telematiky a odbavovacích systémů </t>
  </si>
  <si>
    <t>Popis opatření programového rámce:</t>
  </si>
  <si>
    <t>Spolu se zvyšujícími se nároky na dopravní obslužnost vzniká tlak kapacity VHD. Je třeba rozšiřovat, modernizovat či přebudovat tramvajové a trolejbusové tratě.</t>
  </si>
  <si>
    <t>V centru města Brna dochází k častým dopravním kongescím, které zpomalují i MHD. V současnosti často dochází u telematických systémů pouze k obnově současné techniky.</t>
  </si>
  <si>
    <t>Vazba opatření programového rámce na specifický cíl programu:</t>
  </si>
  <si>
    <t xml:space="preserve">Podpora udržitelné multimodální městské mobility v rámci přechodu na uhlíkově neutrální hospodářství </t>
  </si>
  <si>
    <t>Rozvoj a posilování udržitelné, inteligentní a intermodální celostátní, regionální a místní mobility odolné vůči změnám klimatu, včetně lepšího přístupu k síti TEN-T a přeshraniční mobility</t>
  </si>
  <si>
    <t>Vazba opatření programového rámce na specifický cíl/opatření strategického rámce:</t>
  </si>
  <si>
    <t xml:space="preserve">A.I: Rozvíjet a propagovat funkční a udržitelný dopravní systém založený na kvalitní a atraktivní veřejné hromadné dopravě/A.2: Zkapacitnění a prodloužení infrastruktury pro veřejnou drážní dopravu </t>
  </si>
  <si>
    <t xml:space="preserve">A.II: Snižovat negativní dopady z dopravy (hluk, emise, intenzita, kongesce, ohrožení bezpečnosti)/A.7: Rozvoj telematiky a odbavovacích systémů </t>
  </si>
  <si>
    <t>Finanční plán (strukturovaná data v MS2021+):</t>
  </si>
  <si>
    <t>viz příloha č. 1</t>
  </si>
  <si>
    <t>Plán indikátorů:</t>
  </si>
  <si>
    <t>Délka nových tramvajových tratí a tratí metra - 2,9 km
Délka rekonstruovaných nebo modernizovaných tramvajových tratí a tratí metra - 3,1 km
Počet nových či zmodernizovaných zařízení obslužné a napájecí infrastruktury městské drážní dopravy - 1 ks</t>
  </si>
  <si>
    <t>Počet zařízení a služeb ITS - 6 ks</t>
  </si>
  <si>
    <t>Seznam strategických projektů:</t>
  </si>
  <si>
    <t>Název strategického projektu</t>
  </si>
  <si>
    <t>Popis strategického projektu/síťového integrovaného řešení</t>
  </si>
  <si>
    <t>Metropolitní téma</t>
  </si>
  <si>
    <t>převažující opatření strategie</t>
  </si>
  <si>
    <t>rozpočet integrovaného řešení v tis. Kč</t>
  </si>
  <si>
    <t>rozpočet PŘIPRAVENÝCH projektů IŘ z ITI v tis. Kč</t>
  </si>
  <si>
    <t>Předpokládaný finanční objem (v tis. Kč)</t>
  </si>
  <si>
    <t>Předpokládaná výše podpory (v tis. Kč)</t>
  </si>
  <si>
    <t>Předpokládaný zdroj financování</t>
  </si>
  <si>
    <t>Stav připravenosti projektu</t>
  </si>
  <si>
    <t>Doba realizace projektu zahájení</t>
  </si>
  <si>
    <t>Doba realizace projektu ukončení</t>
  </si>
  <si>
    <t>Žadatel</t>
  </si>
  <si>
    <t>Kontaktní osoba</t>
  </si>
  <si>
    <t>Telefon</t>
  </si>
  <si>
    <t>Email</t>
  </si>
  <si>
    <t>Poznámka</t>
  </si>
  <si>
    <t>MAP</t>
  </si>
  <si>
    <t>SP jmenovaný RMB</t>
  </si>
  <si>
    <t>komentář ŘO</t>
  </si>
  <si>
    <t>doporučení/komentář OITI</t>
  </si>
  <si>
    <t>zaktualizováno</t>
  </si>
  <si>
    <t>SO ORP</t>
  </si>
  <si>
    <t>Integrovanost (vazba strategického projektu na dané integrované řešení)</t>
  </si>
  <si>
    <t>Prodloužení tramvajové trati Bystrc - Kamechy</t>
  </si>
  <si>
    <t>Téma C: Voda a krajina v BMO</t>
  </si>
  <si>
    <t>C.2: Rozvoj modrozelené infrastruktury v zastavěném území</t>
  </si>
  <si>
    <t>ITI OPD (tratě - nové)</t>
  </si>
  <si>
    <t>probíhá zpracování PD pro DUR, ÚR 11/2022, FIDIC YELLOW book 2023</t>
  </si>
  <si>
    <t>2024</t>
  </si>
  <si>
    <t>2027</t>
  </si>
  <si>
    <t>Adéla Lepková</t>
  </si>
  <si>
    <t>lepkova.adela@brno.cz</t>
  </si>
  <si>
    <t>Aktuálně se řeší nové možnosti zafinancováni celého projektu, včetně dotačních možností v návaznosti na očekávané zveřejnění podmínek výzvy nového OPŽP.</t>
  </si>
  <si>
    <t>ANO</t>
  </si>
  <si>
    <t>prioritní v rámci ITI - OPŽP</t>
  </si>
  <si>
    <t>Brno</t>
  </si>
  <si>
    <t>projekt samotný je natolik významný, že se jedná o integrované řešení</t>
  </si>
  <si>
    <t>Prodloužení tramvajové trati Merhautova – Lesná (propojení Halasovo nám.)</t>
  </si>
  <si>
    <t>zpracovaná se DUR pro tramvajovou trať a DUSP pro mostní objekt nad železnicí, ÚR 4/2022, SP 2023</t>
  </si>
  <si>
    <t>2023</t>
  </si>
  <si>
    <t>2025</t>
  </si>
  <si>
    <t>Eva Švecová</t>
  </si>
  <si>
    <t>eva.svecova@tisnov.cz</t>
  </si>
  <si>
    <t>81 mil. kč,, z toho vodní prvky a zeleň 20 mil. kč</t>
  </si>
  <si>
    <t>Tišnov</t>
  </si>
  <si>
    <t>Výstavba smyčky tramvajové trati - Pisárky</t>
  </si>
  <si>
    <t>Modernizovaná tramvajová vozovna zefektivní přípravu vozů pro denní provoz a jejich rychlejší zařazení do průběžné tramvajové trati. Tramvajová smyčka eliminuje otáčení vozů na Mendlově nám. Cestující změnu poznají díky celkové rekultivaci území.</t>
  </si>
  <si>
    <t>smyčka  - vydané ÚR, zpracovává se PD pro SP, podána žádost o SP, související objekty - zpracované se DUSP a zažádáno o společné povolení (platné cca 4/2022)</t>
  </si>
  <si>
    <t>05/2022</t>
  </si>
  <si>
    <t>Integrované řešení Dopravní řešení lokality Pisírky-Bohunice zahrnuje výstavbu lanovky do kampusu v Bohunicích, vybudování parkoviště P+R a smyčky tramvajové trati v blízkosti areálu BVV a budoucího Atletického stadionu Campus Brno. Součástí realizace bude i celková rekultivace území.</t>
  </si>
  <si>
    <t>Modernizace a rozšíření areálu tramvajové vozovny Medlánky</t>
  </si>
  <si>
    <t xml:space="preserve">Současná tramvajová a autobusová vozovna v Medlánkách kapacitně nedostačuje potřebám moderní VHD. Modernizace přinese obnovu celého areálu a zavedení nových technologií. Vymístěna z areálu bude veškerá autobusová doprava. </t>
  </si>
  <si>
    <t>ITI OPD (tratě - modernizace)</t>
  </si>
  <si>
    <t>zpracována technická studie, ÚR 2022, SP 2023, 2023 možno realizovat 1. etapu objízdnou kolej za 120 mil. Kč)</t>
  </si>
  <si>
    <t>Součástí řešení Modernizace doprovodné infrastruktury VHD jsou dva modernizační projekty v lokalitě Medlánek, a to modernizace a rozšíření areálu tramvajové vozovny a výstavba autobusové vozovny v Medlánkách. Dojde k oddělení současných nedostačujících vozoven pro autobusy a trolejbusy a ke zvýšení kapacit spolu se zavedením nových technologií. Umožněno bude stání autobusů se všemi typy pohonů.</t>
  </si>
  <si>
    <t>Modernizace vozovny ve Slatině</t>
  </si>
  <si>
    <t>Celková modernizace zlepší rychlost odbavení vozidel, vozovna bude zkapacitněna, rekonstrukce umožní lepší oblužnost po dobu výstavby VMO. Provoz bude ekologičtější za použití moderních technologií.</t>
  </si>
  <si>
    <t>zpracování PD DÚR, schválený IZ, 12/2021 podána žádost o společné povolení, platné DUSP 6/2022</t>
  </si>
  <si>
    <t>2026</t>
  </si>
  <si>
    <t>Modernizace tramvajové trati Bohunická - Moravanské lány</t>
  </si>
  <si>
    <t>Účelem projektu je modernizace tramvajové tratě na ulici Vídeňské v úseku zastávek Bohunická – Moravanské lány. Stávající stav je již nevyhovující. Tramvajová trať je na mnoha místech poškozena, jsou zde zabahněné kolejové úseky, což svědčí i o špatném stavu podkladních vrstev. S tím souvisí znemožnění veškerých směrových a výškových úprav a je nutné přistoupit k rekonstrukci.</t>
  </si>
  <si>
    <t>Zpracována prováděcí projektová dokumentace, bude podána žádost o stavební povolení, předpoklad vydání SP do 12/2022</t>
  </si>
  <si>
    <t>05/2023</t>
  </si>
  <si>
    <t>11/2023</t>
  </si>
  <si>
    <t>Rozvojová lokalita Přízřenice vytváří podmínky pro vznik nové městské čtvrti s občanskou vybaveností a pracovními příležitostmi. Území je rovinaté, leží v blízkosti řeky Svratky a je podmíněno realizací protipovodňových opatření a úpravy jezu. Záměr vyžaduje nová dopravní spojení – tramvajovou nebo trolejbusovou trať. Toto doplní mimoúrovňová křižovatka.</t>
  </si>
  <si>
    <t>Modernizace tramvajové trati Obvodová, Brno</t>
  </si>
  <si>
    <t>Účelem projektu je modernizace tramvajové tratě při ulici Obvodové v úseku zastávek Zoologická zahrada - Smyčka Rakovecká. Stávající stav je již nevyhovující. Tramvajová trať má výrazně degradovanou konstrukci a produkuje vysokou hlukovou zátěž pro okolní obytnou zástavbu. V rámci modernizace bude celý úsek modernizován za použití nejnovějších technologií. Bude instalován nový typ trolejového vedení tzv. řetězovka, který umožní zvýšení traťové rychlosti až na 70 km/hod. Dále instalována nízká protihluková stěna, která výrazně omezí hlukovou zátěž bytové výstavby v MČ Brno-Kníničky. Součásti modernizace bude i bezbariérová úprava všech dotčených zastávek.</t>
  </si>
  <si>
    <t>V současné době je vydáno stavební povolení na vlastní trať a je podána žádost o změnu na část trolejového vedení, kde se původní vazba mění na řetězovkový systém.</t>
  </si>
  <si>
    <t>01/2021</t>
  </si>
  <si>
    <t>11/2024</t>
  </si>
  <si>
    <t>V rámci řešení bude zrealizováno několik projektů zkvalitňující přístup do hlavních atraktivit v oblasti Brněnské přehrady. Půjde o nástupní a okolní prostory u přístaviště a u ZOO (zde s podlažním parkovištěm). Dobudována bude cyklostezka u přehrady,
opravena silnice kolem přehrady a modernizována tramvajová trať. Součástí řešení bude např. také vytvoření informačního systému o obsazenosti parkovacích kapacit.</t>
  </si>
  <si>
    <t>Modernizace kolejového zhlaví ve vozovně Pisárky, Brno</t>
  </si>
  <si>
    <t xml:space="preserve">Modernizace tramvajové vozovny - objekty souvisejícími s kolejovým zhlavím </t>
  </si>
  <si>
    <t>Výstavba trolejbusové vozovny Komín</t>
  </si>
  <si>
    <t>Novostavba objektu trolejbusové vozovny na místě stávající vozovny a venkovních odstavných ploch. Stávající vozovna je staticky nezpůsobilá k dalšímu provozu a rekonstrukce není ekonomický efektivní a technicky proveditelná. Novostavba objektu trolejbusové vozovny přinese zkapacitnění areálu, lepší rozvržení provozního zázemí včetně dílen pro střední a těžkou údržbu vozidel, zavedení moderních technologií a zařízení, plynulou organizaci dopravy uvnitř areálu i zefektivnění obslužnosti vozidel při jejich denní očistě a kontrole.</t>
  </si>
  <si>
    <t>příprava projektové doumentace pro SP</t>
  </si>
  <si>
    <t>Součástí integrovaného řešení Modernizace doprovodné infrastruktury v BMO jsou dva projekty, konkrétně modernizace  vozovny ve Slatině a výstavba nové trolejbusové vozovny v Komíně. Dojde k oddělení současných nedostačujících vozoven pro autobusy a trolejbusy a ke zvýšení kapacit spolu se zavedením nových technologií. Umožněno bude stání autobusů se všemi typy pohonů.</t>
  </si>
  <si>
    <t>Trolejbusová trať Černovické terasy</t>
  </si>
  <si>
    <t xml:space="preserve">Hlavní důvodem vybudování trolejbusové trati je náhrada méně ekologické hromadné dopravy autobusy v dané lokalitě a její další rozšíření. Trolejbusová trať povede převážně průmyslovou zónou Černovické terasy, ve které dochází k neustálé výstavbě nových objektů, jenž má vliv na postupné navyšování kapacit cestujících. Součástí projektu je i vybudování propoje stávajících a nově budované trolejbusové trati, který umožní přesun vozidel mezi tratěmi dle potřeb. </t>
  </si>
  <si>
    <t xml:space="preserve"> Vlivem pokračujícího prostorového rozvoje Brněnské metropolitní oblasti se zvyšuje potřeba dopravní obsluhy nových rezidenčních (bydlení) i komerčních lokalit (zaměstnanost). Pořízení nových vozidel tramvají a trolejbusů reaguje na tento rozvoj vytvářením infrastruktury udržitelné mobility v návaznosti na projekty budování nových úseků tramvajových a trolejbusových tratí.</t>
  </si>
  <si>
    <t xml:space="preserve">Rozvoj dopravní telematiky v Brněnské metropolitní oblasti –  Rozvoj C-ITS Brno </t>
  </si>
  <si>
    <t xml:space="preserve">Projekt vychází z investičního záměru města Brna „Rozvoj dopravní telematiky v letech 2021 – 2027“. Investiční záměr řeší modernizaci či rozšíření existujících dopravních telematických subsystémů a zapojení dalších subsystémů na následujících sedm let na území Statutárního města Brna. V rámci projektu proběhne rozšíření software RSU o potřebě Use Case a řadiče o preferenci IZS, povýšení kabelového propojení z RSU do řadiče SSZ. </t>
  </si>
  <si>
    <t>ITI OPD (ITS)</t>
  </si>
  <si>
    <t>Jedná se o soubor dílčích akcí v různém stavu přípravy.  V současnosti jsou připravovány technické specifikace pro detailnější definování úkolu.</t>
  </si>
  <si>
    <t>SMB</t>
  </si>
  <si>
    <t>Jedná se o část systému integrované dopravy, která zahrnuje všechny druhy dopravy a  jejich vzájemné řízení (veřejná doprava, cyklistická doprava, doprava v klidu, individuální automobilová doprava) a pokrývá celé území města Brna a navazující oblasti. Veškeré aktivity subsystémů Rozvoje dopravní telematiky jsou propojeny a jedna bez druhého by fungovala omezeně nebo vůbec.</t>
  </si>
  <si>
    <t>Rozvoj dopravní telematiky v Brněnské metropolitní oblasti – parkovací subsystém</t>
  </si>
  <si>
    <t xml:space="preserve">Projekt vychází z investičního záměru města Brna „Rozvoj dopravní telematiky v letech 2021 – 2027“. Investiční záměr řeší modernizaci či rozšíření existujících dopravních telematických subsystémů a zapojení dalších subsystémů na následujících sedm let na území Statutárního města Brna. V rámci parkovacího subsystému dojde k rozdělení města na logické zóny dle jejich geografického umístění vzhledem k centru města. Proběhne instalace pevných tabulí, které řidiče navedou do vymezené oblasti parkování (zóny), a také instalace proměnných informačních tabulí navádějících do vymezené oblasti a na konkrétní parkovací dům s uvedením aktuálního počtu volných míst a směru jízdy. 
Instalace detektorů na parkovacích stáních pro osoby se zdravotním postižením umožní sledovat aktuální stav vytíženosti jednotlivých parkovacích stání pro ZTP. </t>
  </si>
  <si>
    <t>V současnosti probíhá sběr technických požadavků na dané systémy a rozsah daných opatření.</t>
  </si>
  <si>
    <t>Rozvoj dopravní telematiky v Brněnské metropolitní oblasti – rekonstrukce a rozšíření přenosových cest</t>
  </si>
  <si>
    <t xml:space="preserve">Projekt vychází z investičního záměru města Brna „Rozvoj dopravní telematiky v letech 2021 – 2027“. Investiční záměr řeší modernizaci či rozšíření existujících dopravních telematických subsystémů a zapojení dalších subsystémů na následujících sedm let na území Statutárního města Brna. V rámci projektu proběhne rekonstrukce a výstavba nových optických přenosových cest řízení dopravy bude sloužit ke zkvalitnění vazeb stávajících systémů SSZ, tunelových systémů nebo parkovacích systémů ve městě Brně s pracovištěm CTD.  </t>
  </si>
  <si>
    <t>V současnosti jsou definována konkrétní přenosové trasy, které jsou pro zabezpečení celého systému prioritní, na kterých bude následně zahájena další projekční příprava.</t>
  </si>
  <si>
    <t>Rozvoj dopravní telematiky v Brněnské metropolitní oblasti – dohledový subsystém</t>
  </si>
  <si>
    <t xml:space="preserve">Projekt vychází z investičního záměru města Brna „Rozvoj dopravní telematiky v letech 2021 – 2027“. Investiční záměr řeší modernizaci či rozšíření existujících dopravních telematických subsystémů a zapojení dalších subsystémů na následujících sedm let na území Statutárního města Brna. V rámci dohledového subsystému se připravuje instalace kamerového systému na SSZ jednotlivých křižovatek, kabelové rozvody pro přenos dat na Centrální technický dispečink Brno (CTD). A detekce průjezdu na červenou na vybraných křižovatkách. </t>
  </si>
  <si>
    <t>V současné době je připravováno technické zadání pro oba dílčí úkoly a zjišťování právní aspektů a vyvolaných požadavků.</t>
  </si>
  <si>
    <t>Rozvoj dopravní telematiky v Brněnské metropolitní oblasti – stavby a rekonstrukce SSZ včetně preference MHD</t>
  </si>
  <si>
    <t xml:space="preserve">Projekt vychází z investičního záměru města Brna „Rozvoj dopravní telematiky v letech 2021 – 2027“. Investiční záměr řeší modernizaci či rozšíření existujících dopravních telematických subsystémů a zapojení dalších subsystémů na následujících sedm let na území Statutárního města Brna. V rámci projektu proběhne rekonstrukce nebo nová výstavba SSZ na křižovatkách – tj. rekonstrukce nebo výstavba řadičů světelného signalizačního zařízení (SSZ), stožárů, indukčních smyček, návěstidel, kabelových rozvodů včetně úprav ploch pro pěší a přechodů pro chodce včetně bezbariérových úprav prostorů křižovatek. </t>
  </si>
  <si>
    <t xml:space="preserve">Jedná se o soubor dílčích akcí v různém stavu přípravy.  Akce připravené k realizaci budou postupně zařazovány do etap. V současné době je připravována 1. etapa realizace (akce, kde je již dokončena projektová příprava a vydáno územní rozhodnutí). </t>
  </si>
  <si>
    <t>Rozvoj dopravní telematiky v Brněnské metropolitní oblasti - centrální technický dispečink a sběr dopravních dat</t>
  </si>
  <si>
    <t xml:space="preserve">Projekt vychází z investičního záměru města Brna „Rozvoj dopravní telematiky v letech 2021 – 2027“. Investiční záměr řeší modernizaci či rozšíření existujících dopravních telematických subsystémů a zapojení dalších subsystémů na následujících sedm let na území Statutárního města Brna. V rámci subsystému centrální technický dispečink a sběr dopravní dat bude pozornost věnována sběru dopravních dat na páteřních komunikacích ve správě ŘSD, propojení kamerového systému ŘSD s pracovištěm CTD. Dále pak pořízení software pro dopravní řídící centra určený k předpovědi provozu na dopravní síti. DIC Brno rozšíří systém dopravních informací regionálního významu s výstupy pro veřejnost a vybrané městské subjekty a instituce. Bude pořízeno povýšení softwarového vybavení stávající dopravní ústředny SCALA. V projektu bude také řešena detekce aktuálních povětrnostních podmínek na vybraných komunikacích slouží pro informování řidičů o aktuálním stavu vozovky (např. námraza). </t>
  </si>
  <si>
    <t>Jedná se o soubor dílčích akcí v různém stavu přípravy. Akce připravené k realizaci budou postupně zařazovány do etap. V současnosti je koordinována příprava technického zadání jednotlivých bodů, aby bylo ve vzájemné shodě. Po definici zadání bude připravena veřejná zakázka na zhotovitele.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</si>
</sst>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č_-;\-* #,##0.00\ _K_č_-;_-* &quot;-&quot;??\ _K_č_-;_-@_-"/>
    <numFmt numFmtId="165" formatCode="_-* #,##0\ _K_č_-;\-* #,##0\ _K_č_-;_-* &quot;-&quot;??\ _K_č_-;_-@_-"/>
    <numFmt numFmtId="166" formatCode="0_ ;\-0\ "/>
    <numFmt numFmtId="167" formatCode="#,##0_ ;\-#,##0\ "/>
  </numFmts>
  <fonts count="2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ahoma"/>
      <family val="2"/>
      <charset val="238"/>
    </font>
    <font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FF0000"/>
      <name val="Calibri"/>
      <scheme val="minor"/>
    </font>
    <font>
      <sz val="10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9" fillId="0" borderId="0"/>
    <xf numFmtId="0" fontId="8" fillId="0" borderId="0"/>
    <xf numFmtId="0" fontId="7" fillId="0" borderId="0" applyNumberFormat="0" applyFill="0" applyBorder="0" applyAlignment="0" applyProtection="0"/>
    <xf numFmtId="0" fontId="10" fillId="0" borderId="0"/>
    <xf numFmtId="0" fontId="3" fillId="0" borderId="0"/>
  </cellStyleXfs>
  <cellXfs count="122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wrapText="1"/>
    </xf>
    <xf numFmtId="165" fontId="0" fillId="0" borderId="1" xfId="1" applyNumberFormat="1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165" fontId="0" fillId="0" borderId="1" xfId="1" applyNumberFormat="1" applyFont="1" applyBorder="1" applyAlignment="1">
      <alignment horizontal="center" vertical="center" wrapText="1"/>
    </xf>
    <xf numFmtId="165" fontId="0" fillId="4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0" xfId="1" applyNumberFormat="1" applyFont="1" applyAlignment="1">
      <alignment horizontal="center" vertical="center"/>
    </xf>
    <xf numFmtId="165" fontId="0" fillId="3" borderId="1" xfId="1" applyNumberFormat="1" applyFont="1" applyFill="1" applyBorder="1" applyAlignment="1">
      <alignment horizontal="center" vertical="center" wrapText="1"/>
    </xf>
    <xf numFmtId="165" fontId="0" fillId="5" borderId="1" xfId="1" applyNumberFormat="1" applyFont="1" applyFill="1" applyBorder="1" applyAlignment="1">
      <alignment horizontal="center" vertical="center" wrapText="1"/>
    </xf>
    <xf numFmtId="165" fontId="0" fillId="6" borderId="1" xfId="1" applyNumberFormat="1" applyFont="1" applyFill="1" applyBorder="1" applyAlignment="1">
      <alignment horizontal="center" vertical="center" wrapText="1"/>
    </xf>
    <xf numFmtId="3" fontId="0" fillId="6" borderId="1" xfId="0" applyNumberFormat="1" applyFill="1" applyBorder="1" applyAlignment="1">
      <alignment horizontal="justify" vertical="center" wrapText="1"/>
    </xf>
    <xf numFmtId="0" fontId="0" fillId="0" borderId="1" xfId="0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vertical="center" wrapText="1"/>
    </xf>
    <xf numFmtId="0" fontId="0" fillId="6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3" fontId="0" fillId="6" borderId="1" xfId="0" applyNumberForma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 wrapText="1"/>
    </xf>
    <xf numFmtId="3" fontId="0" fillId="5" borderId="2" xfId="0" applyNumberFormat="1" applyFill="1" applyBorder="1" applyAlignment="1">
      <alignment horizontal="center" vertical="center"/>
    </xf>
    <xf numFmtId="3" fontId="0" fillId="5" borderId="1" xfId="0" applyNumberForma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5" borderId="3" xfId="0" applyFill="1" applyBorder="1" applyAlignment="1">
      <alignment horizontal="center" vertical="center" wrapText="1"/>
    </xf>
    <xf numFmtId="3" fontId="0" fillId="5" borderId="3" xfId="0" applyNumberFormat="1" applyFill="1" applyBorder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167" fontId="6" fillId="0" borderId="4" xfId="1" applyNumberFormat="1" applyFont="1" applyFill="1" applyBorder="1" applyAlignment="1">
      <alignment horizontal="right" vertical="top" wrapText="1"/>
    </xf>
    <xf numFmtId="0" fontId="0" fillId="0" borderId="4" xfId="0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4" fillId="0" borderId="0" xfId="0" applyFon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167" fontId="6" fillId="2" borderId="11" xfId="1" applyNumberFormat="1" applyFont="1" applyFill="1" applyBorder="1" applyAlignment="1">
      <alignment horizontal="left" vertical="center" wrapText="1"/>
    </xf>
    <xf numFmtId="167" fontId="6" fillId="2" borderId="5" xfId="1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top"/>
    </xf>
    <xf numFmtId="0" fontId="11" fillId="0" borderId="4" xfId="0" applyFont="1" applyBorder="1" applyAlignment="1">
      <alignment horizontal="left" vertical="top" wrapText="1"/>
    </xf>
    <xf numFmtId="167" fontId="11" fillId="0" borderId="4" xfId="1" applyNumberFormat="1" applyFont="1" applyFill="1" applyBorder="1" applyAlignment="1">
      <alignment horizontal="left" vertical="top" wrapText="1"/>
    </xf>
    <xf numFmtId="1" fontId="11" fillId="0" borderId="4" xfId="0" applyNumberFormat="1" applyFont="1" applyBorder="1" applyAlignment="1">
      <alignment horizontal="right" vertical="top" wrapText="1"/>
    </xf>
    <xf numFmtId="14" fontId="11" fillId="0" borderId="4" xfId="0" applyNumberFormat="1" applyFont="1" applyBorder="1" applyAlignment="1">
      <alignment horizontal="right" vertical="top" wrapText="1"/>
    </xf>
    <xf numFmtId="166" fontId="11" fillId="0" borderId="4" xfId="1" applyNumberFormat="1" applyFont="1" applyFill="1" applyBorder="1" applyAlignment="1">
      <alignment horizontal="right" vertical="top" wrapText="1"/>
    </xf>
    <xf numFmtId="0" fontId="13" fillId="0" borderId="5" xfId="0" applyFont="1" applyBorder="1" applyAlignment="1">
      <alignment horizontal="left" vertical="top" wrapText="1"/>
    </xf>
    <xf numFmtId="166" fontId="13" fillId="0" borderId="5" xfId="1" applyNumberFormat="1" applyFont="1" applyFill="1" applyBorder="1" applyAlignment="1">
      <alignment horizontal="right" vertical="top" wrapText="1"/>
    </xf>
    <xf numFmtId="165" fontId="11" fillId="0" borderId="4" xfId="1" applyNumberFormat="1" applyFont="1" applyFill="1" applyBorder="1" applyAlignment="1">
      <alignment vertical="top" wrapText="1"/>
    </xf>
    <xf numFmtId="165" fontId="11" fillId="0" borderId="4" xfId="0" applyNumberFormat="1" applyFont="1" applyBorder="1" applyAlignment="1">
      <alignment vertical="top" wrapText="1"/>
    </xf>
    <xf numFmtId="165" fontId="4" fillId="0" borderId="1" xfId="0" applyNumberFormat="1" applyFont="1" applyBorder="1" applyAlignment="1">
      <alignment vertical="top"/>
    </xf>
    <xf numFmtId="165" fontId="15" fillId="0" borderId="5" xfId="0" applyNumberFormat="1" applyFont="1" applyBorder="1" applyAlignment="1">
      <alignment vertical="top" wrapText="1"/>
    </xf>
    <xf numFmtId="165" fontId="15" fillId="0" borderId="4" xfId="0" applyNumberFormat="1" applyFont="1" applyBorder="1" applyAlignment="1">
      <alignment vertical="top" wrapText="1"/>
    </xf>
    <xf numFmtId="165" fontId="4" fillId="0" borderId="4" xfId="0" applyNumberFormat="1" applyFont="1" applyBorder="1" applyAlignment="1">
      <alignment vertical="top"/>
    </xf>
    <xf numFmtId="165" fontId="15" fillId="0" borderId="7" xfId="0" applyNumberFormat="1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5" fillId="0" borderId="5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15" fillId="0" borderId="4" xfId="0" applyFont="1" applyBorder="1" applyAlignment="1">
      <alignment horizontal="right" vertical="top" wrapText="1"/>
    </xf>
    <xf numFmtId="0" fontId="15" fillId="0" borderId="5" xfId="0" applyFont="1" applyBorder="1" applyAlignment="1">
      <alignment horizontal="right" vertical="top" wrapText="1"/>
    </xf>
    <xf numFmtId="0" fontId="15" fillId="0" borderId="6" xfId="0" applyFont="1" applyBorder="1" applyAlignment="1">
      <alignment vertical="top" wrapText="1"/>
    </xf>
    <xf numFmtId="0" fontId="4" fillId="0" borderId="4" xfId="0" applyFont="1" applyBorder="1" applyAlignment="1">
      <alignment wrapText="1"/>
    </xf>
    <xf numFmtId="0" fontId="15" fillId="0" borderId="7" xfId="0" applyFont="1" applyBorder="1" applyAlignment="1">
      <alignment vertical="top" wrapText="1"/>
    </xf>
    <xf numFmtId="0" fontId="4" fillId="0" borderId="5" xfId="0" applyFont="1" applyBorder="1" applyAlignment="1">
      <alignment wrapText="1"/>
    </xf>
    <xf numFmtId="0" fontId="15" fillId="0" borderId="11" xfId="0" applyFont="1" applyBorder="1" applyAlignment="1">
      <alignment vertical="top" wrapText="1"/>
    </xf>
    <xf numFmtId="0" fontId="15" fillId="0" borderId="10" xfId="0" applyFont="1" applyBorder="1" applyAlignment="1">
      <alignment vertical="top" wrapText="1"/>
    </xf>
    <xf numFmtId="165" fontId="4" fillId="0" borderId="5" xfId="0" applyNumberFormat="1" applyFont="1" applyBorder="1" applyAlignment="1">
      <alignment vertical="top"/>
    </xf>
    <xf numFmtId="0" fontId="11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wrapText="1"/>
    </xf>
    <xf numFmtId="165" fontId="4" fillId="0" borderId="4" xfId="0" applyNumberFormat="1" applyFont="1" applyBorder="1" applyAlignment="1">
      <alignment horizontal="right" vertical="top" wrapText="1"/>
    </xf>
    <xf numFmtId="49" fontId="13" fillId="0" borderId="5" xfId="1" applyNumberFormat="1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12" fillId="7" borderId="5" xfId="0" applyFont="1" applyFill="1" applyBorder="1" applyAlignment="1">
      <alignment vertical="top" wrapText="1"/>
    </xf>
    <xf numFmtId="0" fontId="12" fillId="7" borderId="4" xfId="0" applyFont="1" applyFill="1" applyBorder="1" applyAlignment="1">
      <alignment vertical="top" wrapText="1"/>
    </xf>
    <xf numFmtId="0" fontId="12" fillId="7" borderId="6" xfId="0" applyFont="1" applyFill="1" applyBorder="1" applyAlignment="1">
      <alignment vertical="top" wrapText="1"/>
    </xf>
    <xf numFmtId="0" fontId="1" fillId="7" borderId="6" xfId="0" applyFont="1" applyFill="1" applyBorder="1" applyAlignment="1">
      <alignment horizontal="left" vertical="center" wrapText="1"/>
    </xf>
    <xf numFmtId="0" fontId="1" fillId="8" borderId="6" xfId="0" applyFont="1" applyFill="1" applyBorder="1" applyAlignment="1">
      <alignment horizontal="left" vertical="center" wrapText="1"/>
    </xf>
    <xf numFmtId="0" fontId="12" fillId="8" borderId="10" xfId="0" applyFont="1" applyFill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5" fillId="8" borderId="4" xfId="0" applyFont="1" applyFill="1" applyBorder="1" applyAlignment="1">
      <alignment vertical="top" wrapText="1"/>
    </xf>
    <xf numFmtId="165" fontId="0" fillId="0" borderId="0" xfId="0" applyNumberFormat="1" applyAlignment="1">
      <alignment wrapText="1"/>
    </xf>
    <xf numFmtId="0" fontId="12" fillId="7" borderId="10" xfId="0" applyFont="1" applyFill="1" applyBorder="1" applyAlignment="1">
      <alignment vertical="top" wrapText="1"/>
    </xf>
    <xf numFmtId="0" fontId="4" fillId="0" borderId="4" xfId="0" applyFont="1" applyBorder="1" applyAlignment="1">
      <alignment horizontal="left" vertical="top" wrapText="1"/>
    </xf>
    <xf numFmtId="49" fontId="15" fillId="0" borderId="5" xfId="1" applyNumberFormat="1" applyFont="1" applyFill="1" applyBorder="1" applyAlignment="1">
      <alignment horizontal="right" vertical="top" wrapText="1"/>
    </xf>
    <xf numFmtId="0" fontId="4" fillId="0" borderId="5" xfId="0" applyFont="1" applyBorder="1" applyAlignment="1">
      <alignment horizontal="left" vertical="top" wrapText="1"/>
    </xf>
    <xf numFmtId="0" fontId="5" fillId="9" borderId="10" xfId="0" applyFont="1" applyFill="1" applyBorder="1" applyAlignment="1">
      <alignment vertical="top" wrapText="1"/>
    </xf>
    <xf numFmtId="3" fontId="4" fillId="0" borderId="5" xfId="0" applyNumberFormat="1" applyFont="1" applyBorder="1" applyAlignment="1">
      <alignment vertical="top"/>
    </xf>
    <xf numFmtId="3" fontId="4" fillId="0" borderId="7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right" vertical="top" wrapText="1"/>
    </xf>
    <xf numFmtId="0" fontId="18" fillId="10" borderId="10" xfId="0" applyFont="1" applyFill="1" applyBorder="1" applyAlignment="1">
      <alignment vertical="top" wrapText="1"/>
    </xf>
    <xf numFmtId="0" fontId="19" fillId="10" borderId="5" xfId="0" applyFont="1" applyFill="1" applyBorder="1" applyAlignment="1">
      <alignment vertical="top" wrapText="1"/>
    </xf>
    <xf numFmtId="0" fontId="17" fillId="10" borderId="11" xfId="0" applyFont="1" applyFill="1" applyBorder="1" applyAlignment="1">
      <alignment vertical="top" wrapText="1"/>
    </xf>
    <xf numFmtId="0" fontId="17" fillId="10" borderId="5" xfId="0" applyFont="1" applyFill="1" applyBorder="1" applyAlignment="1">
      <alignment vertical="top" wrapText="1"/>
    </xf>
    <xf numFmtId="0" fontId="17" fillId="10" borderId="10" xfId="0" applyFont="1" applyFill="1" applyBorder="1" applyAlignment="1">
      <alignment vertical="top" wrapText="1"/>
    </xf>
    <xf numFmtId="3" fontId="19" fillId="10" borderId="5" xfId="0" applyNumberFormat="1" applyFont="1" applyFill="1" applyBorder="1" applyAlignment="1">
      <alignment vertical="top"/>
    </xf>
    <xf numFmtId="3" fontId="19" fillId="10" borderId="7" xfId="0" applyNumberFormat="1" applyFont="1" applyFill="1" applyBorder="1" applyAlignment="1">
      <alignment vertical="top" wrapText="1"/>
    </xf>
    <xf numFmtId="0" fontId="19" fillId="10" borderId="5" xfId="0" applyFont="1" applyFill="1" applyBorder="1" applyAlignment="1">
      <alignment horizontal="left" vertical="top" wrapText="1"/>
    </xf>
    <xf numFmtId="49" fontId="17" fillId="10" borderId="5" xfId="1" applyNumberFormat="1" applyFont="1" applyFill="1" applyBorder="1" applyAlignment="1">
      <alignment horizontal="right" vertical="top" wrapText="1"/>
    </xf>
    <xf numFmtId="0" fontId="19" fillId="10" borderId="5" xfId="0" applyFont="1" applyFill="1" applyBorder="1" applyAlignment="1">
      <alignment horizontal="right" vertical="top" wrapText="1"/>
    </xf>
    <xf numFmtId="0" fontId="19" fillId="10" borderId="4" xfId="0" applyFont="1" applyFill="1" applyBorder="1" applyAlignment="1">
      <alignment horizontal="left" vertical="top" wrapText="1"/>
    </xf>
    <xf numFmtId="0" fontId="13" fillId="0" borderId="4" xfId="0" applyFont="1" applyBorder="1" applyAlignment="1">
      <alignment vertical="top" wrapText="1"/>
    </xf>
    <xf numFmtId="0" fontId="13" fillId="0" borderId="9" xfId="0" applyFont="1" applyBorder="1" applyAlignment="1">
      <alignment vertical="top" wrapText="1"/>
    </xf>
    <xf numFmtId="0" fontId="5" fillId="7" borderId="4" xfId="0" applyFont="1" applyFill="1" applyBorder="1" applyAlignment="1">
      <alignment vertical="top" wrapText="1"/>
    </xf>
    <xf numFmtId="165" fontId="4" fillId="0" borderId="4" xfId="0" applyNumberFormat="1" applyFont="1" applyBorder="1" applyAlignment="1">
      <alignment vertical="top" wrapText="1"/>
    </xf>
    <xf numFmtId="165" fontId="16" fillId="10" borderId="3" xfId="0" applyNumberFormat="1" applyFont="1" applyFill="1" applyBorder="1" applyAlignment="1">
      <alignment vertical="top" wrapText="1"/>
    </xf>
    <xf numFmtId="165" fontId="17" fillId="10" borderId="4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1" applyNumberFormat="1" applyFont="1" applyFill="1" applyBorder="1" applyAlignment="1">
      <alignment horizontal="center" vertical="center" wrapText="1"/>
    </xf>
  </cellXfs>
  <cellStyles count="10">
    <cellStyle name="Čárka" xfId="1" builtinId="3"/>
    <cellStyle name="Čárka 2" xfId="2" xr:uid="{00000000-0005-0000-0000-000001000000}"/>
    <cellStyle name="Čárka 2 2" xfId="4" xr:uid="{00000000-0005-0000-0000-000002000000}"/>
    <cellStyle name="Čárka 3" xfId="3" xr:uid="{00000000-0005-0000-0000-000003000000}"/>
    <cellStyle name="Hyperlink" xfId="7" xr:uid="{00000000-0005-0000-0000-000004000000}"/>
    <cellStyle name="Normální" xfId="0" builtinId="0"/>
    <cellStyle name="Normální 2" xfId="5" xr:uid="{00000000-0005-0000-0000-000007000000}"/>
    <cellStyle name="Normální 2 2" xfId="9" xr:uid="{00000000-0005-0000-0000-000008000000}"/>
    <cellStyle name="normální 2 3 2 2" xfId="6" xr:uid="{00000000-0005-0000-0000-000009000000}"/>
    <cellStyle name="Normální 3" xfId="8" xr:uid="{00000000-0005-0000-0000-00000A000000}"/>
  </cellStyles>
  <dxfs count="0"/>
  <tableStyles count="0" defaultTableStyle="TableStyleMedium2" defaultPivotStyle="PivotStyleLight16"/>
  <colors>
    <mruColors>
      <color rgb="FFF7ADE7"/>
      <color rgb="FFFF9999"/>
      <color rgb="FF66FFFF"/>
      <color rgb="FFFF505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6"/>
  <sheetViews>
    <sheetView workbookViewId="0">
      <selection activeCell="C10" sqref="C10"/>
    </sheetView>
  </sheetViews>
  <sheetFormatPr defaultRowHeight="15"/>
  <cols>
    <col min="1" max="1" width="12" customWidth="1"/>
    <col min="2" max="2" width="20.5703125" customWidth="1"/>
    <col min="3" max="3" width="39.28515625" customWidth="1"/>
    <col min="4" max="4" width="17.28515625" customWidth="1"/>
    <col min="5" max="5" width="15.42578125" customWidth="1"/>
    <col min="6" max="6" width="15.5703125" customWidth="1"/>
    <col min="7" max="14" width="13.42578125" customWidth="1"/>
    <col min="15" max="15" width="12.5703125" customWidth="1"/>
    <col min="16" max="16" width="11.42578125" customWidth="1"/>
    <col min="17" max="17" width="15.85546875" customWidth="1"/>
  </cols>
  <sheetData>
    <row r="1" spans="1:19" ht="21">
      <c r="A1" s="1" t="s">
        <v>0</v>
      </c>
    </row>
    <row r="2" spans="1:19" ht="21" customHeight="1">
      <c r="A2" s="117" t="s">
        <v>1</v>
      </c>
      <c r="B2" s="118" t="s">
        <v>2</v>
      </c>
      <c r="C2" s="118" t="s">
        <v>3</v>
      </c>
      <c r="D2" s="118" t="s">
        <v>4</v>
      </c>
      <c r="E2" s="118" t="s">
        <v>5</v>
      </c>
      <c r="F2" s="118" t="s">
        <v>6</v>
      </c>
      <c r="G2" s="117" t="s">
        <v>7</v>
      </c>
      <c r="H2" s="117"/>
      <c r="I2" s="117"/>
      <c r="J2" s="117"/>
      <c r="K2" s="117"/>
      <c r="L2" s="117"/>
      <c r="M2" s="117"/>
      <c r="N2" s="117"/>
      <c r="O2" s="117"/>
      <c r="P2" s="118" t="s">
        <v>8</v>
      </c>
      <c r="Q2" s="118" t="s">
        <v>9</v>
      </c>
    </row>
    <row r="3" spans="1:19" ht="55.5" customHeight="1">
      <c r="A3" s="117"/>
      <c r="B3" s="118"/>
      <c r="C3" s="118"/>
      <c r="D3" s="118"/>
      <c r="E3" s="118"/>
      <c r="F3" s="118"/>
      <c r="G3" s="4">
        <v>2021</v>
      </c>
      <c r="H3" s="4">
        <v>2022</v>
      </c>
      <c r="I3" s="4">
        <v>2023</v>
      </c>
      <c r="J3" s="4">
        <v>2024</v>
      </c>
      <c r="K3" s="4">
        <v>2025</v>
      </c>
      <c r="L3" s="4">
        <v>2026</v>
      </c>
      <c r="M3" s="4">
        <v>2027</v>
      </c>
      <c r="N3" s="4">
        <v>2028</v>
      </c>
      <c r="O3" s="4">
        <v>2029</v>
      </c>
      <c r="P3" s="118"/>
      <c r="Q3" s="118"/>
      <c r="R3" s="2"/>
      <c r="S3" s="2"/>
    </row>
    <row r="4" spans="1:19" ht="90">
      <c r="A4" s="3" t="s">
        <v>10</v>
      </c>
      <c r="B4" s="3" t="s">
        <v>11</v>
      </c>
      <c r="C4" s="3" t="s">
        <v>12</v>
      </c>
      <c r="D4" s="3" t="s">
        <v>13</v>
      </c>
      <c r="E4" s="3">
        <v>1</v>
      </c>
      <c r="F4" s="5">
        <f>G4+H4+I4+J4+K4+L4+M4+N4+O4</f>
        <v>365000</v>
      </c>
      <c r="G4" s="5"/>
      <c r="H4" s="5"/>
      <c r="I4" s="5">
        <v>65000</v>
      </c>
      <c r="J4" s="5">
        <v>100000</v>
      </c>
      <c r="K4" s="5">
        <v>100000</v>
      </c>
      <c r="L4" s="5">
        <v>100000</v>
      </c>
      <c r="M4" s="5"/>
      <c r="N4" s="5"/>
      <c r="O4" s="5"/>
      <c r="P4" s="3">
        <v>3</v>
      </c>
      <c r="Q4" s="3" t="s">
        <v>14</v>
      </c>
    </row>
    <row r="5" spans="1:19" ht="104.25" customHeight="1">
      <c r="A5" s="3" t="s">
        <v>10</v>
      </c>
      <c r="B5" s="3" t="s">
        <v>15</v>
      </c>
      <c r="C5" s="3" t="s">
        <v>16</v>
      </c>
      <c r="D5" s="3" t="s">
        <v>17</v>
      </c>
      <c r="E5" s="3">
        <v>2</v>
      </c>
      <c r="F5" s="5">
        <f>G5+H5+I5+J5+K5+L5+M5+N5+O5</f>
        <v>1500000</v>
      </c>
      <c r="G5" s="5"/>
      <c r="H5" s="5">
        <v>150000</v>
      </c>
      <c r="I5" s="5">
        <v>200000</v>
      </c>
      <c r="J5" s="5">
        <v>300000</v>
      </c>
      <c r="K5" s="5">
        <v>400000</v>
      </c>
      <c r="L5" s="5">
        <v>350000</v>
      </c>
      <c r="M5" s="5">
        <v>75000</v>
      </c>
      <c r="N5" s="5">
        <v>25000</v>
      </c>
      <c r="O5" s="5"/>
      <c r="P5" s="3">
        <v>3</v>
      </c>
      <c r="Q5" s="3" t="s">
        <v>18</v>
      </c>
    </row>
    <row r="6" spans="1:19" ht="90">
      <c r="A6" s="3" t="s">
        <v>10</v>
      </c>
      <c r="B6" s="3" t="s">
        <v>19</v>
      </c>
      <c r="C6" s="3" t="s">
        <v>20</v>
      </c>
      <c r="D6" s="3" t="s">
        <v>21</v>
      </c>
      <c r="E6" s="3">
        <v>3</v>
      </c>
      <c r="F6" s="5">
        <f t="shared" ref="F6:F36" si="0">G6+H6+I6+J6+K6+L6+M6+N6+O6</f>
        <v>800000</v>
      </c>
      <c r="G6" s="5"/>
      <c r="H6" s="5">
        <v>100000</v>
      </c>
      <c r="I6" s="5">
        <v>100000</v>
      </c>
      <c r="J6" s="5">
        <v>100000</v>
      </c>
      <c r="K6" s="5">
        <v>100000</v>
      </c>
      <c r="L6" s="5">
        <v>100000</v>
      </c>
      <c r="M6" s="5">
        <v>100000</v>
      </c>
      <c r="N6" s="5">
        <v>100000</v>
      </c>
      <c r="O6" s="5">
        <v>100000</v>
      </c>
      <c r="P6" s="3">
        <v>2</v>
      </c>
      <c r="Q6" s="3" t="s">
        <v>22</v>
      </c>
    </row>
    <row r="7" spans="1:19">
      <c r="A7" s="3"/>
      <c r="B7" s="3"/>
      <c r="C7" s="3"/>
      <c r="D7" s="3"/>
      <c r="E7" s="3"/>
      <c r="F7" s="5">
        <f t="shared" si="0"/>
        <v>0</v>
      </c>
      <c r="G7" s="5"/>
      <c r="H7" s="5"/>
      <c r="I7" s="5"/>
      <c r="J7" s="5"/>
      <c r="K7" s="5"/>
      <c r="L7" s="5"/>
      <c r="M7" s="5"/>
      <c r="N7" s="5"/>
      <c r="O7" s="5"/>
      <c r="P7" s="3"/>
      <c r="Q7" s="3"/>
    </row>
    <row r="8" spans="1:19">
      <c r="A8" s="3"/>
      <c r="B8" s="3"/>
      <c r="C8" s="3"/>
      <c r="D8" s="3"/>
      <c r="E8" s="3"/>
      <c r="F8" s="5">
        <f t="shared" si="0"/>
        <v>0</v>
      </c>
      <c r="G8" s="5"/>
      <c r="H8" s="5"/>
      <c r="I8" s="5"/>
      <c r="J8" s="5"/>
      <c r="K8" s="5"/>
      <c r="L8" s="5"/>
      <c r="M8" s="5"/>
      <c r="N8" s="5"/>
      <c r="O8" s="5"/>
      <c r="P8" s="3"/>
      <c r="Q8" s="3"/>
    </row>
    <row r="9" spans="1:19">
      <c r="A9" s="3"/>
      <c r="B9" s="3"/>
      <c r="C9" s="3"/>
      <c r="D9" s="3"/>
      <c r="E9" s="3"/>
      <c r="F9" s="5">
        <f t="shared" si="0"/>
        <v>0</v>
      </c>
      <c r="G9" s="5"/>
      <c r="H9" s="5"/>
      <c r="I9" s="5"/>
      <c r="J9" s="5"/>
      <c r="K9" s="5"/>
      <c r="L9" s="5"/>
      <c r="M9" s="5"/>
      <c r="N9" s="5"/>
      <c r="O9" s="5"/>
      <c r="P9" s="3"/>
      <c r="Q9" s="3"/>
    </row>
    <row r="10" spans="1:19">
      <c r="A10" s="3"/>
      <c r="B10" s="3"/>
      <c r="C10" s="3"/>
      <c r="D10" s="3"/>
      <c r="E10" s="3"/>
      <c r="F10" s="5">
        <f t="shared" si="0"/>
        <v>0</v>
      </c>
      <c r="G10" s="5"/>
      <c r="H10" s="5"/>
      <c r="I10" s="5"/>
      <c r="J10" s="5"/>
      <c r="K10" s="5"/>
      <c r="L10" s="5"/>
      <c r="M10" s="5"/>
      <c r="N10" s="5"/>
      <c r="O10" s="5"/>
      <c r="P10" s="3"/>
      <c r="Q10" s="3"/>
    </row>
    <row r="11" spans="1:19">
      <c r="A11" s="3"/>
      <c r="B11" s="3"/>
      <c r="C11" s="3"/>
      <c r="D11" s="3"/>
      <c r="E11" s="3"/>
      <c r="F11" s="5">
        <f t="shared" si="0"/>
        <v>0</v>
      </c>
      <c r="G11" s="5"/>
      <c r="H11" s="5"/>
      <c r="I11" s="5"/>
      <c r="J11" s="5"/>
      <c r="K11" s="5"/>
      <c r="L11" s="5"/>
      <c r="M11" s="5"/>
      <c r="N11" s="5"/>
      <c r="O11" s="5"/>
      <c r="P11" s="3"/>
      <c r="Q11" s="3"/>
    </row>
    <row r="12" spans="1:19">
      <c r="A12" s="3"/>
      <c r="B12" s="3"/>
      <c r="C12" s="3"/>
      <c r="D12" s="3"/>
      <c r="E12" s="3"/>
      <c r="F12" s="5">
        <f t="shared" si="0"/>
        <v>0</v>
      </c>
      <c r="G12" s="5"/>
      <c r="H12" s="5"/>
      <c r="I12" s="5"/>
      <c r="J12" s="5"/>
      <c r="K12" s="5"/>
      <c r="L12" s="5"/>
      <c r="M12" s="5"/>
      <c r="N12" s="5"/>
      <c r="O12" s="5"/>
      <c r="P12" s="3"/>
      <c r="Q12" s="3"/>
    </row>
    <row r="13" spans="1:19">
      <c r="A13" s="3"/>
      <c r="B13" s="3"/>
      <c r="C13" s="3"/>
      <c r="D13" s="3"/>
      <c r="E13" s="3"/>
      <c r="F13" s="5">
        <f t="shared" si="0"/>
        <v>0</v>
      </c>
      <c r="G13" s="5"/>
      <c r="H13" s="5"/>
      <c r="I13" s="5"/>
      <c r="J13" s="5"/>
      <c r="K13" s="5"/>
      <c r="L13" s="5"/>
      <c r="M13" s="5"/>
      <c r="N13" s="5"/>
      <c r="O13" s="5"/>
      <c r="P13" s="3"/>
      <c r="Q13" s="3"/>
    </row>
    <row r="14" spans="1:19">
      <c r="A14" s="3"/>
      <c r="B14" s="3"/>
      <c r="C14" s="3"/>
      <c r="D14" s="3"/>
      <c r="E14" s="3"/>
      <c r="F14" s="5">
        <f t="shared" si="0"/>
        <v>0</v>
      </c>
      <c r="G14" s="5"/>
      <c r="H14" s="5"/>
      <c r="I14" s="5"/>
      <c r="J14" s="5"/>
      <c r="K14" s="5"/>
      <c r="L14" s="5"/>
      <c r="M14" s="5"/>
      <c r="N14" s="5"/>
      <c r="O14" s="5"/>
      <c r="P14" s="3"/>
      <c r="Q14" s="3"/>
    </row>
    <row r="15" spans="1:19">
      <c r="A15" s="3"/>
      <c r="B15" s="3"/>
      <c r="C15" s="3"/>
      <c r="D15" s="3"/>
      <c r="E15" s="3"/>
      <c r="F15" s="5">
        <f t="shared" si="0"/>
        <v>0</v>
      </c>
      <c r="G15" s="5"/>
      <c r="H15" s="5"/>
      <c r="I15" s="5"/>
      <c r="J15" s="5"/>
      <c r="K15" s="5"/>
      <c r="L15" s="5"/>
      <c r="M15" s="5"/>
      <c r="N15" s="5"/>
      <c r="O15" s="5"/>
      <c r="P15" s="3"/>
      <c r="Q15" s="3"/>
    </row>
    <row r="16" spans="1:19">
      <c r="A16" s="3"/>
      <c r="B16" s="3"/>
      <c r="C16" s="3"/>
      <c r="D16" s="3"/>
      <c r="E16" s="3"/>
      <c r="F16" s="5">
        <f t="shared" si="0"/>
        <v>0</v>
      </c>
      <c r="G16" s="5"/>
      <c r="H16" s="5"/>
      <c r="I16" s="5"/>
      <c r="J16" s="5"/>
      <c r="K16" s="5"/>
      <c r="L16" s="5"/>
      <c r="M16" s="5"/>
      <c r="N16" s="5"/>
      <c r="O16" s="5"/>
      <c r="P16" s="3"/>
      <c r="Q16" s="3"/>
    </row>
    <row r="17" spans="1:17">
      <c r="A17" s="3"/>
      <c r="B17" s="3"/>
      <c r="C17" s="3"/>
      <c r="D17" s="3"/>
      <c r="E17" s="3"/>
      <c r="F17" s="5">
        <f t="shared" si="0"/>
        <v>0</v>
      </c>
      <c r="G17" s="5"/>
      <c r="H17" s="5"/>
      <c r="I17" s="5"/>
      <c r="J17" s="5"/>
      <c r="K17" s="5"/>
      <c r="L17" s="5"/>
      <c r="M17" s="5"/>
      <c r="N17" s="5"/>
      <c r="O17" s="5"/>
      <c r="P17" s="3"/>
      <c r="Q17" s="3"/>
    </row>
    <row r="18" spans="1:17">
      <c r="A18" s="3"/>
      <c r="B18" s="3"/>
      <c r="C18" s="3"/>
      <c r="D18" s="3"/>
      <c r="E18" s="3"/>
      <c r="F18" s="5">
        <f t="shared" si="0"/>
        <v>0</v>
      </c>
      <c r="G18" s="5"/>
      <c r="H18" s="5"/>
      <c r="I18" s="5"/>
      <c r="J18" s="5"/>
      <c r="K18" s="5"/>
      <c r="L18" s="5"/>
      <c r="M18" s="5"/>
      <c r="N18" s="5"/>
      <c r="O18" s="5"/>
      <c r="P18" s="3"/>
      <c r="Q18" s="3"/>
    </row>
    <row r="19" spans="1:17">
      <c r="A19" s="3"/>
      <c r="B19" s="3"/>
      <c r="C19" s="3"/>
      <c r="D19" s="3"/>
      <c r="E19" s="3"/>
      <c r="F19" s="5">
        <f t="shared" si="0"/>
        <v>0</v>
      </c>
      <c r="G19" s="5"/>
      <c r="H19" s="5"/>
      <c r="I19" s="5"/>
      <c r="J19" s="5"/>
      <c r="K19" s="5"/>
      <c r="L19" s="5"/>
      <c r="M19" s="5"/>
      <c r="N19" s="5"/>
      <c r="O19" s="5"/>
      <c r="P19" s="3"/>
      <c r="Q19" s="3"/>
    </row>
    <row r="20" spans="1:17">
      <c r="A20" s="3"/>
      <c r="B20" s="3"/>
      <c r="C20" s="3"/>
      <c r="D20" s="3"/>
      <c r="E20" s="3"/>
      <c r="F20" s="5">
        <f t="shared" si="0"/>
        <v>0</v>
      </c>
      <c r="G20" s="5"/>
      <c r="H20" s="5"/>
      <c r="I20" s="5"/>
      <c r="J20" s="5"/>
      <c r="K20" s="5"/>
      <c r="L20" s="5"/>
      <c r="M20" s="5"/>
      <c r="N20" s="5"/>
      <c r="O20" s="5"/>
      <c r="P20" s="3"/>
      <c r="Q20" s="3"/>
    </row>
    <row r="21" spans="1:17">
      <c r="A21" s="3"/>
      <c r="B21" s="3"/>
      <c r="C21" s="3"/>
      <c r="D21" s="3"/>
      <c r="E21" s="3"/>
      <c r="F21" s="5">
        <f t="shared" si="0"/>
        <v>0</v>
      </c>
      <c r="G21" s="5"/>
      <c r="H21" s="5"/>
      <c r="I21" s="5"/>
      <c r="J21" s="5"/>
      <c r="K21" s="5"/>
      <c r="L21" s="5"/>
      <c r="M21" s="5"/>
      <c r="N21" s="5"/>
      <c r="O21" s="5"/>
      <c r="P21" s="3"/>
      <c r="Q21" s="3"/>
    </row>
    <row r="22" spans="1:17">
      <c r="A22" s="3"/>
      <c r="B22" s="3"/>
      <c r="C22" s="3"/>
      <c r="D22" s="3"/>
      <c r="E22" s="3"/>
      <c r="F22" s="5">
        <f t="shared" si="0"/>
        <v>0</v>
      </c>
      <c r="G22" s="5"/>
      <c r="H22" s="5"/>
      <c r="I22" s="5"/>
      <c r="J22" s="5"/>
      <c r="K22" s="5"/>
      <c r="L22" s="5"/>
      <c r="M22" s="5"/>
      <c r="N22" s="5"/>
      <c r="O22" s="5"/>
      <c r="P22" s="3"/>
      <c r="Q22" s="3"/>
    </row>
    <row r="23" spans="1:17">
      <c r="A23" s="3"/>
      <c r="B23" s="3"/>
      <c r="C23" s="3"/>
      <c r="D23" s="3"/>
      <c r="E23" s="3"/>
      <c r="F23" s="5">
        <f t="shared" si="0"/>
        <v>0</v>
      </c>
      <c r="G23" s="5"/>
      <c r="H23" s="5"/>
      <c r="I23" s="5"/>
      <c r="J23" s="5"/>
      <c r="K23" s="5"/>
      <c r="L23" s="5"/>
      <c r="M23" s="5"/>
      <c r="N23" s="5"/>
      <c r="O23" s="5"/>
      <c r="P23" s="3"/>
      <c r="Q23" s="3"/>
    </row>
    <row r="24" spans="1:17">
      <c r="A24" s="3"/>
      <c r="B24" s="3"/>
      <c r="C24" s="3"/>
      <c r="D24" s="3"/>
      <c r="E24" s="3"/>
      <c r="F24" s="5">
        <f t="shared" si="0"/>
        <v>0</v>
      </c>
      <c r="G24" s="5"/>
      <c r="H24" s="5"/>
      <c r="I24" s="5"/>
      <c r="J24" s="5"/>
      <c r="K24" s="5"/>
      <c r="L24" s="5"/>
      <c r="M24" s="5"/>
      <c r="N24" s="5"/>
      <c r="O24" s="5"/>
      <c r="P24" s="3"/>
      <c r="Q24" s="3"/>
    </row>
    <row r="25" spans="1:17">
      <c r="A25" s="3"/>
      <c r="B25" s="3"/>
      <c r="C25" s="3"/>
      <c r="D25" s="3"/>
      <c r="E25" s="3"/>
      <c r="F25" s="5">
        <f t="shared" si="0"/>
        <v>0</v>
      </c>
      <c r="G25" s="5"/>
      <c r="H25" s="5"/>
      <c r="I25" s="5"/>
      <c r="J25" s="5"/>
      <c r="K25" s="5"/>
      <c r="L25" s="5"/>
      <c r="M25" s="5"/>
      <c r="N25" s="5"/>
      <c r="O25" s="5"/>
      <c r="P25" s="3"/>
      <c r="Q25" s="3"/>
    </row>
    <row r="26" spans="1:17">
      <c r="A26" s="3"/>
      <c r="B26" s="3"/>
      <c r="C26" s="3"/>
      <c r="D26" s="3"/>
      <c r="E26" s="3"/>
      <c r="F26" s="5">
        <f t="shared" si="0"/>
        <v>0</v>
      </c>
      <c r="G26" s="5"/>
      <c r="H26" s="5"/>
      <c r="I26" s="5"/>
      <c r="J26" s="5"/>
      <c r="K26" s="5"/>
      <c r="L26" s="5"/>
      <c r="M26" s="5"/>
      <c r="N26" s="5"/>
      <c r="O26" s="5"/>
      <c r="P26" s="3"/>
      <c r="Q26" s="3"/>
    </row>
    <row r="27" spans="1:17">
      <c r="A27" s="3"/>
      <c r="B27" s="3"/>
      <c r="C27" s="3"/>
      <c r="D27" s="3"/>
      <c r="E27" s="3"/>
      <c r="F27" s="5">
        <f t="shared" si="0"/>
        <v>0</v>
      </c>
      <c r="G27" s="5"/>
      <c r="H27" s="5"/>
      <c r="I27" s="5"/>
      <c r="J27" s="5"/>
      <c r="K27" s="5"/>
      <c r="L27" s="5"/>
      <c r="M27" s="5"/>
      <c r="N27" s="5"/>
      <c r="O27" s="5"/>
      <c r="P27" s="3"/>
      <c r="Q27" s="3"/>
    </row>
    <row r="28" spans="1:17">
      <c r="A28" s="3"/>
      <c r="B28" s="3"/>
      <c r="C28" s="3"/>
      <c r="D28" s="3"/>
      <c r="E28" s="3"/>
      <c r="F28" s="5">
        <f t="shared" si="0"/>
        <v>0</v>
      </c>
      <c r="G28" s="5"/>
      <c r="H28" s="5"/>
      <c r="I28" s="5"/>
      <c r="J28" s="5"/>
      <c r="K28" s="5"/>
      <c r="L28" s="5"/>
      <c r="M28" s="5"/>
      <c r="N28" s="5"/>
      <c r="O28" s="5"/>
      <c r="P28" s="3"/>
      <c r="Q28" s="3"/>
    </row>
    <row r="29" spans="1:17">
      <c r="A29" s="3"/>
      <c r="B29" s="3"/>
      <c r="C29" s="3"/>
      <c r="D29" s="3"/>
      <c r="E29" s="3"/>
      <c r="F29" s="5">
        <f t="shared" si="0"/>
        <v>0</v>
      </c>
      <c r="G29" s="5"/>
      <c r="H29" s="5"/>
      <c r="I29" s="5"/>
      <c r="J29" s="5"/>
      <c r="K29" s="5"/>
      <c r="L29" s="5"/>
      <c r="M29" s="5"/>
      <c r="N29" s="5"/>
      <c r="O29" s="5"/>
      <c r="P29" s="3"/>
      <c r="Q29" s="3"/>
    </row>
    <row r="30" spans="1:17">
      <c r="A30" s="3"/>
      <c r="B30" s="3"/>
      <c r="C30" s="3"/>
      <c r="D30" s="3"/>
      <c r="E30" s="3"/>
      <c r="F30" s="5">
        <f t="shared" si="0"/>
        <v>0</v>
      </c>
      <c r="G30" s="5"/>
      <c r="H30" s="5"/>
      <c r="I30" s="5"/>
      <c r="J30" s="5"/>
      <c r="K30" s="5"/>
      <c r="L30" s="5"/>
      <c r="M30" s="5"/>
      <c r="N30" s="5"/>
      <c r="O30" s="5"/>
      <c r="P30" s="3"/>
      <c r="Q30" s="3"/>
    </row>
    <row r="31" spans="1:17">
      <c r="A31" s="3"/>
      <c r="B31" s="3"/>
      <c r="C31" s="3"/>
      <c r="D31" s="3"/>
      <c r="E31" s="3"/>
      <c r="F31" s="5">
        <f t="shared" si="0"/>
        <v>0</v>
      </c>
      <c r="G31" s="5"/>
      <c r="H31" s="5"/>
      <c r="I31" s="5"/>
      <c r="J31" s="5"/>
      <c r="K31" s="5"/>
      <c r="L31" s="5"/>
      <c r="M31" s="5"/>
      <c r="N31" s="5"/>
      <c r="O31" s="5"/>
      <c r="P31" s="3"/>
      <c r="Q31" s="3"/>
    </row>
    <row r="32" spans="1:17">
      <c r="A32" s="3"/>
      <c r="B32" s="3"/>
      <c r="C32" s="3"/>
      <c r="D32" s="3"/>
      <c r="E32" s="3"/>
      <c r="F32" s="5">
        <f t="shared" si="0"/>
        <v>0</v>
      </c>
      <c r="G32" s="5"/>
      <c r="H32" s="5"/>
      <c r="I32" s="5"/>
      <c r="J32" s="5"/>
      <c r="K32" s="5"/>
      <c r="L32" s="5"/>
      <c r="M32" s="5"/>
      <c r="N32" s="5"/>
      <c r="O32" s="5"/>
      <c r="P32" s="3"/>
      <c r="Q32" s="3"/>
    </row>
    <row r="33" spans="1:17">
      <c r="A33" s="3"/>
      <c r="B33" s="3"/>
      <c r="C33" s="3"/>
      <c r="D33" s="3"/>
      <c r="E33" s="3"/>
      <c r="F33" s="5">
        <f t="shared" si="0"/>
        <v>0</v>
      </c>
      <c r="G33" s="5"/>
      <c r="H33" s="5"/>
      <c r="I33" s="5"/>
      <c r="J33" s="5"/>
      <c r="K33" s="5"/>
      <c r="L33" s="5"/>
      <c r="M33" s="5"/>
      <c r="N33" s="5"/>
      <c r="O33" s="5"/>
      <c r="P33" s="3"/>
      <c r="Q33" s="3"/>
    </row>
    <row r="34" spans="1:17">
      <c r="A34" s="3"/>
      <c r="B34" s="3"/>
      <c r="C34" s="3"/>
      <c r="D34" s="3"/>
      <c r="E34" s="3"/>
      <c r="F34" s="5">
        <f t="shared" si="0"/>
        <v>0</v>
      </c>
      <c r="G34" s="5"/>
      <c r="H34" s="5"/>
      <c r="I34" s="5"/>
      <c r="J34" s="5"/>
      <c r="K34" s="5"/>
      <c r="L34" s="5"/>
      <c r="M34" s="5"/>
      <c r="N34" s="5"/>
      <c r="O34" s="5"/>
      <c r="P34" s="3"/>
      <c r="Q34" s="3"/>
    </row>
    <row r="35" spans="1:17">
      <c r="A35" s="3"/>
      <c r="B35" s="3"/>
      <c r="C35" s="3"/>
      <c r="D35" s="3"/>
      <c r="E35" s="3"/>
      <c r="F35" s="5">
        <f t="shared" si="0"/>
        <v>0</v>
      </c>
      <c r="G35" s="5"/>
      <c r="H35" s="5"/>
      <c r="I35" s="5"/>
      <c r="J35" s="5"/>
      <c r="K35" s="5"/>
      <c r="L35" s="5"/>
      <c r="M35" s="5"/>
      <c r="N35" s="5"/>
      <c r="O35" s="5"/>
      <c r="P35" s="3"/>
      <c r="Q35" s="3"/>
    </row>
    <row r="36" spans="1:17">
      <c r="A36" s="3"/>
      <c r="B36" s="3"/>
      <c r="C36" s="3"/>
      <c r="D36" s="3"/>
      <c r="E36" s="3"/>
      <c r="F36" s="5">
        <f t="shared" si="0"/>
        <v>0</v>
      </c>
      <c r="G36" s="5"/>
      <c r="H36" s="5"/>
      <c r="I36" s="5"/>
      <c r="J36" s="5"/>
      <c r="K36" s="5"/>
      <c r="L36" s="5"/>
      <c r="M36" s="5"/>
      <c r="N36" s="5"/>
      <c r="O36" s="5"/>
      <c r="P36" s="3"/>
      <c r="Q36" s="3"/>
    </row>
  </sheetData>
  <mergeCells count="9">
    <mergeCell ref="G2:O2"/>
    <mergeCell ref="P2:P3"/>
    <mergeCell ref="Q2:Q3"/>
    <mergeCell ref="A2:A3"/>
    <mergeCell ref="B2:B3"/>
    <mergeCell ref="C2:C3"/>
    <mergeCell ref="D2:D3"/>
    <mergeCell ref="E2:E3"/>
    <mergeCell ref="F2:F3"/>
  </mergeCells>
  <dataValidations count="3">
    <dataValidation type="whole" allowBlank="1" showInputMessage="1" showErrorMessage="1" sqref="E4:E36" xr:uid="{00000000-0002-0000-0000-000000000000}">
      <formula1>1</formula1>
      <formula2>3</formula2>
    </dataValidation>
    <dataValidation type="textLength" operator="lessThanOrEqual" allowBlank="1" showInputMessage="1" showErrorMessage="1" sqref="Q4:Q36" xr:uid="{00000000-0002-0000-0000-000001000000}">
      <formula1>100</formula1>
    </dataValidation>
    <dataValidation type="textLength" operator="lessThanOrEqual" allowBlank="1" showInputMessage="1" showErrorMessage="1" sqref="C4:C36" xr:uid="{00000000-0002-0000-0000-000002000000}">
      <formula1>250</formula1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43"/>
  <sheetViews>
    <sheetView topLeftCell="A4" workbookViewId="0">
      <selection activeCell="L26" sqref="L26"/>
    </sheetView>
  </sheetViews>
  <sheetFormatPr defaultRowHeight="15"/>
  <cols>
    <col min="6" max="7" width="11.28515625" customWidth="1"/>
    <col min="8" max="8" width="10.42578125" customWidth="1"/>
    <col min="10" max="11" width="10.7109375" customWidth="1"/>
    <col min="12" max="12" width="10.28515625" customWidth="1"/>
  </cols>
  <sheetData>
    <row r="1" spans="1:19" s="20" customFormat="1" ht="21">
      <c r="A1" s="18" t="s">
        <v>0</v>
      </c>
      <c r="B1" s="19"/>
      <c r="C1" s="19"/>
      <c r="D1" s="6"/>
      <c r="E1" s="6"/>
      <c r="F1" s="11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19" s="20" customFormat="1" ht="75" customHeight="1">
      <c r="A2" s="120" t="s">
        <v>1</v>
      </c>
      <c r="B2" s="120" t="s">
        <v>2</v>
      </c>
      <c r="C2" s="120" t="s">
        <v>3</v>
      </c>
      <c r="D2" s="120" t="s">
        <v>4</v>
      </c>
      <c r="E2" s="120" t="s">
        <v>5</v>
      </c>
      <c r="F2" s="121" t="s">
        <v>6</v>
      </c>
      <c r="G2" s="119" t="s">
        <v>7</v>
      </c>
      <c r="H2" s="119"/>
      <c r="I2" s="119"/>
      <c r="J2" s="119"/>
      <c r="K2" s="119"/>
      <c r="L2" s="119"/>
      <c r="M2" s="119"/>
      <c r="N2" s="119"/>
      <c r="O2" s="119"/>
      <c r="P2" s="120" t="s">
        <v>8</v>
      </c>
      <c r="Q2" s="120" t="s">
        <v>9</v>
      </c>
    </row>
    <row r="3" spans="1:19" s="20" customFormat="1" ht="20.25" customHeight="1">
      <c r="A3" s="120"/>
      <c r="B3" s="120"/>
      <c r="C3" s="120"/>
      <c r="D3" s="120"/>
      <c r="E3" s="120"/>
      <c r="F3" s="121"/>
      <c r="G3" s="37">
        <v>2021</v>
      </c>
      <c r="H3" s="37">
        <v>2022</v>
      </c>
      <c r="I3" s="37">
        <v>2023</v>
      </c>
      <c r="J3" s="37">
        <v>2024</v>
      </c>
      <c r="K3" s="37">
        <v>2025</v>
      </c>
      <c r="L3" s="37">
        <v>2026</v>
      </c>
      <c r="M3" s="37">
        <v>2027</v>
      </c>
      <c r="N3" s="37">
        <v>2028</v>
      </c>
      <c r="O3" s="37">
        <v>2029</v>
      </c>
      <c r="P3" s="120"/>
      <c r="Q3" s="120"/>
      <c r="R3" s="19"/>
      <c r="S3" s="19"/>
    </row>
    <row r="4" spans="1:19" s="20" customFormat="1" ht="49.5" customHeight="1">
      <c r="A4" s="16" t="s">
        <v>23</v>
      </c>
      <c r="B4" s="21" t="s">
        <v>24</v>
      </c>
      <c r="C4" s="21" t="s">
        <v>25</v>
      </c>
      <c r="D4" s="7" t="s">
        <v>26</v>
      </c>
      <c r="E4" s="7">
        <v>3</v>
      </c>
      <c r="F4" s="9">
        <v>52000</v>
      </c>
      <c r="G4" s="9">
        <v>52000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7">
        <v>2</v>
      </c>
      <c r="Q4" s="7" t="s">
        <v>27</v>
      </c>
    </row>
    <row r="5" spans="1:19" s="20" customFormat="1" ht="42.75" customHeight="1">
      <c r="A5" s="16" t="s">
        <v>23</v>
      </c>
      <c r="B5" s="21" t="s">
        <v>28</v>
      </c>
      <c r="C5" s="21" t="s">
        <v>29</v>
      </c>
      <c r="D5" s="7" t="s">
        <v>26</v>
      </c>
      <c r="E5" s="7">
        <v>3</v>
      </c>
      <c r="F5" s="9">
        <v>204000</v>
      </c>
      <c r="G5" s="9">
        <f>204000/5*3</f>
        <v>122400</v>
      </c>
      <c r="H5" s="9">
        <f>F5/5</f>
        <v>40800</v>
      </c>
      <c r="I5" s="9">
        <f>H5</f>
        <v>40800</v>
      </c>
      <c r="J5" s="9">
        <v>0</v>
      </c>
      <c r="K5" s="9">
        <v>0</v>
      </c>
      <c r="L5" s="9">
        <v>0</v>
      </c>
      <c r="M5" s="9">
        <v>0</v>
      </c>
      <c r="N5" s="9">
        <v>0</v>
      </c>
      <c r="O5" s="9">
        <v>0</v>
      </c>
      <c r="P5" s="7">
        <v>2</v>
      </c>
      <c r="Q5" s="7" t="s">
        <v>27</v>
      </c>
    </row>
    <row r="6" spans="1:19" s="16" customFormat="1" ht="48" customHeight="1">
      <c r="A6" s="16" t="s">
        <v>23</v>
      </c>
      <c r="B6" s="16" t="s">
        <v>30</v>
      </c>
      <c r="C6" s="16" t="s">
        <v>31</v>
      </c>
      <c r="D6" s="10" t="s">
        <v>26</v>
      </c>
      <c r="E6" s="10">
        <v>3</v>
      </c>
      <c r="F6" s="10">
        <v>70000</v>
      </c>
      <c r="G6" s="10">
        <v>70000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10">
        <v>5</v>
      </c>
      <c r="Q6" s="10" t="s">
        <v>27</v>
      </c>
    </row>
    <row r="7" spans="1:19" s="20" customFormat="1" ht="45.75" customHeight="1">
      <c r="A7" s="16" t="s">
        <v>23</v>
      </c>
      <c r="B7" s="21" t="s">
        <v>32</v>
      </c>
      <c r="C7" s="21" t="s">
        <v>33</v>
      </c>
      <c r="D7" s="7" t="s">
        <v>26</v>
      </c>
      <c r="E7" s="7">
        <v>3</v>
      </c>
      <c r="F7" s="9">
        <v>231000</v>
      </c>
      <c r="G7" s="9">
        <f>F7/4*2</f>
        <v>115500</v>
      </c>
      <c r="H7" s="9">
        <f>$F$7/4</f>
        <v>57750</v>
      </c>
      <c r="I7" s="9">
        <f>$F$7/4</f>
        <v>57750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7">
        <v>2</v>
      </c>
      <c r="Q7" s="7" t="s">
        <v>27</v>
      </c>
    </row>
    <row r="8" spans="1:19" s="20" customFormat="1" ht="180">
      <c r="A8" s="16" t="s">
        <v>23</v>
      </c>
      <c r="B8" s="16" t="s">
        <v>34</v>
      </c>
      <c r="C8" s="16" t="s">
        <v>35</v>
      </c>
      <c r="D8" s="10" t="s">
        <v>26</v>
      </c>
      <c r="E8" s="10">
        <v>3</v>
      </c>
      <c r="F8" s="8">
        <v>80000</v>
      </c>
      <c r="G8" s="8">
        <f>F8/4*2</f>
        <v>40000</v>
      </c>
      <c r="H8" s="8">
        <f>F8/4</f>
        <v>20000</v>
      </c>
      <c r="I8" s="8">
        <f>F8/4</f>
        <v>20000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10">
        <v>5</v>
      </c>
      <c r="Q8" s="10" t="s">
        <v>27</v>
      </c>
    </row>
    <row r="9" spans="1:19" s="20" customFormat="1" ht="210">
      <c r="A9" s="16" t="s">
        <v>23</v>
      </c>
      <c r="B9" s="16" t="s">
        <v>36</v>
      </c>
      <c r="C9" s="16" t="s">
        <v>37</v>
      </c>
      <c r="D9" s="10" t="s">
        <v>26</v>
      </c>
      <c r="E9" s="10">
        <v>3</v>
      </c>
      <c r="F9" s="8">
        <v>100000</v>
      </c>
      <c r="G9" s="8">
        <f>F9/4</f>
        <v>25000</v>
      </c>
      <c r="H9" s="8">
        <v>25000</v>
      </c>
      <c r="I9" s="8">
        <v>25000</v>
      </c>
      <c r="J9" s="8">
        <v>25000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10">
        <v>5</v>
      </c>
      <c r="Q9" s="10" t="s">
        <v>27</v>
      </c>
    </row>
    <row r="10" spans="1:19" s="20" customFormat="1" ht="225">
      <c r="A10" s="16" t="s">
        <v>23</v>
      </c>
      <c r="B10" s="16" t="s">
        <v>38</v>
      </c>
      <c r="C10" s="16" t="s">
        <v>39</v>
      </c>
      <c r="D10" s="10" t="s">
        <v>26</v>
      </c>
      <c r="E10" s="10">
        <v>1</v>
      </c>
      <c r="F10" s="8">
        <v>100000</v>
      </c>
      <c r="G10" s="8">
        <f>$F$10/4</f>
        <v>25000</v>
      </c>
      <c r="H10" s="8">
        <f>$F$10/4</f>
        <v>25000</v>
      </c>
      <c r="I10" s="8">
        <f>$F$10/4</f>
        <v>25000</v>
      </c>
      <c r="J10" s="8">
        <f>$F$10/4</f>
        <v>25000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10">
        <v>5</v>
      </c>
      <c r="Q10" s="10" t="s">
        <v>27</v>
      </c>
    </row>
    <row r="11" spans="1:19" s="20" customFormat="1" ht="409.5">
      <c r="A11" s="16" t="s">
        <v>23</v>
      </c>
      <c r="B11" s="17" t="s">
        <v>40</v>
      </c>
      <c r="C11" s="17" t="s">
        <v>41</v>
      </c>
      <c r="D11" s="22" t="s">
        <v>26</v>
      </c>
      <c r="E11" s="22">
        <v>3</v>
      </c>
      <c r="F11" s="13">
        <v>440000</v>
      </c>
      <c r="G11" s="13">
        <f>F11/7*2</f>
        <v>125714.28571428571</v>
      </c>
      <c r="H11" s="13">
        <f>$F$11/7</f>
        <v>62857.142857142855</v>
      </c>
      <c r="I11" s="13">
        <f>$F$11/7</f>
        <v>62857.142857142855</v>
      </c>
      <c r="J11" s="13">
        <f>$F$11/7</f>
        <v>62857.142857142855</v>
      </c>
      <c r="K11" s="13">
        <f>$F$11/7</f>
        <v>62857.142857142855</v>
      </c>
      <c r="L11" s="13">
        <f>$F$11/7</f>
        <v>62857.142857142855</v>
      </c>
      <c r="M11" s="13">
        <v>0</v>
      </c>
      <c r="N11" s="13">
        <v>0</v>
      </c>
      <c r="O11" s="13">
        <v>0</v>
      </c>
      <c r="P11" s="22">
        <v>4</v>
      </c>
      <c r="Q11" s="22" t="s">
        <v>27</v>
      </c>
    </row>
    <row r="12" spans="1:19" s="20" customFormat="1" ht="405">
      <c r="A12" s="16" t="s">
        <v>23</v>
      </c>
      <c r="B12" s="17" t="s">
        <v>42</v>
      </c>
      <c r="C12" s="17" t="s">
        <v>43</v>
      </c>
      <c r="D12" s="22" t="s">
        <v>26</v>
      </c>
      <c r="E12" s="22">
        <v>3</v>
      </c>
      <c r="F12" s="13">
        <v>278000</v>
      </c>
      <c r="G12" s="13">
        <f>F12/2</f>
        <v>139000</v>
      </c>
      <c r="H12" s="13">
        <f>F12/4</f>
        <v>69500</v>
      </c>
      <c r="I12" s="13">
        <f>H12</f>
        <v>69500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22">
        <v>4</v>
      </c>
      <c r="Q12" s="22" t="s">
        <v>27</v>
      </c>
    </row>
    <row r="13" spans="1:19" s="20" customFormat="1" ht="65.25" customHeight="1">
      <c r="A13" s="16" t="s">
        <v>23</v>
      </c>
      <c r="B13" s="23" t="s">
        <v>44</v>
      </c>
      <c r="C13" s="23" t="s">
        <v>45</v>
      </c>
      <c r="D13" s="24" t="s">
        <v>26</v>
      </c>
      <c r="E13" s="24">
        <v>3</v>
      </c>
      <c r="F13" s="12">
        <v>147000</v>
      </c>
      <c r="G13" s="12">
        <f>F13/4*2</f>
        <v>73500</v>
      </c>
      <c r="H13" s="12">
        <f>F13/4</f>
        <v>36750</v>
      </c>
      <c r="I13" s="12">
        <f>F13/4</f>
        <v>36750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24">
        <v>4</v>
      </c>
      <c r="Q13" s="24" t="s">
        <v>27</v>
      </c>
    </row>
    <row r="14" spans="1:19" s="20" customFormat="1" ht="75.75" customHeight="1">
      <c r="A14" s="16" t="s">
        <v>23</v>
      </c>
      <c r="B14" s="23" t="s">
        <v>46</v>
      </c>
      <c r="C14" s="23" t="s">
        <v>47</v>
      </c>
      <c r="D14" s="24" t="s">
        <v>26</v>
      </c>
      <c r="E14" s="24">
        <v>3</v>
      </c>
      <c r="F14" s="12">
        <v>65000</v>
      </c>
      <c r="G14" s="12">
        <f>F14/4*3</f>
        <v>48750</v>
      </c>
      <c r="H14" s="12">
        <f>F14/4</f>
        <v>16250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24">
        <v>4</v>
      </c>
      <c r="Q14" s="24" t="s">
        <v>27</v>
      </c>
    </row>
    <row r="15" spans="1:19" s="20" customFormat="1" ht="135">
      <c r="A15" s="16" t="s">
        <v>23</v>
      </c>
      <c r="B15" s="25" t="s">
        <v>48</v>
      </c>
      <c r="C15" s="25" t="s">
        <v>49</v>
      </c>
      <c r="D15" s="26" t="s">
        <v>26</v>
      </c>
      <c r="E15" s="26">
        <v>3</v>
      </c>
      <c r="F15" s="14">
        <v>75000</v>
      </c>
      <c r="G15" s="14">
        <f>F15/4*3</f>
        <v>56250</v>
      </c>
      <c r="H15" s="14">
        <f>F15/4</f>
        <v>18750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26" t="s">
        <v>50</v>
      </c>
      <c r="Q15" s="26" t="s">
        <v>27</v>
      </c>
    </row>
    <row r="16" spans="1:19" s="20" customFormat="1" ht="57" customHeight="1">
      <c r="A16" s="16" t="s">
        <v>23</v>
      </c>
      <c r="B16" s="25" t="s">
        <v>51</v>
      </c>
      <c r="C16" s="15" t="s">
        <v>52</v>
      </c>
      <c r="D16" s="26" t="s">
        <v>26</v>
      </c>
      <c r="E16" s="26">
        <v>3</v>
      </c>
      <c r="F16" s="14">
        <v>200000</v>
      </c>
      <c r="G16" s="14">
        <f>F16</f>
        <v>200000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26" t="s">
        <v>50</v>
      </c>
      <c r="Q16" s="26" t="s">
        <v>53</v>
      </c>
    </row>
    <row r="17" spans="1:17" s="20" customFormat="1" ht="360">
      <c r="A17" s="16" t="s">
        <v>23</v>
      </c>
      <c r="B17" s="25" t="s">
        <v>54</v>
      </c>
      <c r="C17" s="25" t="s">
        <v>55</v>
      </c>
      <c r="D17" s="26" t="s">
        <v>26</v>
      </c>
      <c r="E17" s="26">
        <v>3</v>
      </c>
      <c r="F17" s="14">
        <v>150000</v>
      </c>
      <c r="G17" s="14">
        <f>F17</f>
        <v>150000</v>
      </c>
      <c r="H17" s="14">
        <v>0</v>
      </c>
      <c r="I17" s="14">
        <v>0</v>
      </c>
      <c r="J17" s="14">
        <f>I17</f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26" t="s">
        <v>50</v>
      </c>
      <c r="Q17" s="26" t="s">
        <v>27</v>
      </c>
    </row>
    <row r="18" spans="1:17" s="20" customFormat="1" ht="49.5" customHeight="1">
      <c r="A18" s="16" t="s">
        <v>23</v>
      </c>
      <c r="B18" s="25" t="s">
        <v>56</v>
      </c>
      <c r="C18" s="25" t="s">
        <v>57</v>
      </c>
      <c r="D18" s="26" t="s">
        <v>26</v>
      </c>
      <c r="E18" s="26">
        <v>1</v>
      </c>
      <c r="F18" s="14">
        <v>260000</v>
      </c>
      <c r="G18" s="14">
        <f>F18/4</f>
        <v>65000</v>
      </c>
      <c r="H18" s="14">
        <f>G18</f>
        <v>65000</v>
      </c>
      <c r="I18" s="14">
        <f>H18</f>
        <v>65000</v>
      </c>
      <c r="J18" s="14">
        <f>I18</f>
        <v>65000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26">
        <v>3</v>
      </c>
      <c r="Q18" s="26" t="s">
        <v>27</v>
      </c>
    </row>
    <row r="19" spans="1:17" s="20" customFormat="1" ht="285">
      <c r="A19" s="16" t="s">
        <v>23</v>
      </c>
      <c r="B19" s="16" t="s">
        <v>58</v>
      </c>
      <c r="C19" s="16" t="s">
        <v>59</v>
      </c>
      <c r="D19" s="10" t="s">
        <v>26</v>
      </c>
      <c r="E19" s="10">
        <v>2</v>
      </c>
      <c r="F19" s="8">
        <v>104000</v>
      </c>
      <c r="G19" s="8">
        <f t="shared" ref="G19:G24" si="0">F19</f>
        <v>104000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10">
        <v>2</v>
      </c>
      <c r="Q19" s="10" t="s">
        <v>27</v>
      </c>
    </row>
    <row r="20" spans="1:17" s="20" customFormat="1" ht="105">
      <c r="A20" s="16" t="s">
        <v>23</v>
      </c>
      <c r="B20" s="25" t="s">
        <v>60</v>
      </c>
      <c r="C20" s="25" t="s">
        <v>61</v>
      </c>
      <c r="D20" s="26" t="s">
        <v>26</v>
      </c>
      <c r="E20" s="26">
        <v>3</v>
      </c>
      <c r="F20" s="14">
        <v>230000</v>
      </c>
      <c r="G20" s="14">
        <f t="shared" si="0"/>
        <v>230000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26">
        <v>3</v>
      </c>
      <c r="Q20" s="26" t="s">
        <v>27</v>
      </c>
    </row>
    <row r="21" spans="1:17" s="20" customFormat="1" ht="90">
      <c r="A21" s="16" t="s">
        <v>23</v>
      </c>
      <c r="B21" s="25" t="s">
        <v>62</v>
      </c>
      <c r="C21" s="25" t="s">
        <v>61</v>
      </c>
      <c r="D21" s="26" t="s">
        <v>26</v>
      </c>
      <c r="E21" s="26">
        <v>3</v>
      </c>
      <c r="F21" s="29">
        <v>158000</v>
      </c>
      <c r="G21" s="14">
        <f t="shared" si="0"/>
        <v>158000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26">
        <v>3</v>
      </c>
      <c r="Q21" s="26" t="s">
        <v>27</v>
      </c>
    </row>
    <row r="22" spans="1:17" s="20" customFormat="1" ht="255">
      <c r="A22" s="16" t="s">
        <v>23</v>
      </c>
      <c r="B22" s="25" t="s">
        <v>63</v>
      </c>
      <c r="C22" s="25" t="s">
        <v>61</v>
      </c>
      <c r="D22" s="26" t="s">
        <v>26</v>
      </c>
      <c r="E22" s="26">
        <v>3</v>
      </c>
      <c r="F22" s="29">
        <v>160000</v>
      </c>
      <c r="G22" s="14">
        <f t="shared" si="0"/>
        <v>160000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26">
        <v>3</v>
      </c>
      <c r="Q22" s="26" t="s">
        <v>27</v>
      </c>
    </row>
    <row r="23" spans="1:17" s="20" customFormat="1" ht="90">
      <c r="A23" s="16" t="s">
        <v>23</v>
      </c>
      <c r="B23" s="25" t="s">
        <v>64</v>
      </c>
      <c r="C23" s="25" t="s">
        <v>61</v>
      </c>
      <c r="D23" s="26" t="s">
        <v>26</v>
      </c>
      <c r="E23" s="26">
        <v>3</v>
      </c>
      <c r="F23" s="29">
        <v>417000</v>
      </c>
      <c r="G23" s="14">
        <f t="shared" si="0"/>
        <v>417000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26">
        <v>3</v>
      </c>
      <c r="Q23" s="26" t="s">
        <v>27</v>
      </c>
    </row>
    <row r="24" spans="1:17" s="20" customFormat="1" ht="150">
      <c r="A24" s="16" t="s">
        <v>23</v>
      </c>
      <c r="B24" s="25" t="s">
        <v>65</v>
      </c>
      <c r="C24" s="25" t="s">
        <v>66</v>
      </c>
      <c r="D24" s="26" t="s">
        <v>26</v>
      </c>
      <c r="E24" s="26">
        <v>1</v>
      </c>
      <c r="F24" s="29">
        <v>1000000</v>
      </c>
      <c r="G24" s="14">
        <f t="shared" si="0"/>
        <v>1000000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26">
        <v>3</v>
      </c>
      <c r="Q24" s="26" t="s">
        <v>27</v>
      </c>
    </row>
    <row r="25" spans="1:17" s="20" customFormat="1" ht="90">
      <c r="A25" s="16" t="s">
        <v>23</v>
      </c>
      <c r="B25" s="27" t="s">
        <v>67</v>
      </c>
      <c r="C25" s="27" t="s">
        <v>68</v>
      </c>
      <c r="D25" s="30" t="s">
        <v>69</v>
      </c>
      <c r="E25" s="22">
        <v>1</v>
      </c>
      <c r="F25" s="31">
        <v>605000</v>
      </c>
      <c r="G25" s="13">
        <f>F25/4*3</f>
        <v>453750</v>
      </c>
      <c r="H25" s="13">
        <f>F25/4</f>
        <v>151250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22">
        <v>4</v>
      </c>
      <c r="Q25" s="22" t="s">
        <v>27</v>
      </c>
    </row>
    <row r="26" spans="1:17" s="20" customFormat="1" ht="255">
      <c r="A26" s="16" t="s">
        <v>23</v>
      </c>
      <c r="B26" s="17" t="s">
        <v>70</v>
      </c>
      <c r="C26" s="17" t="s">
        <v>71</v>
      </c>
      <c r="D26" s="22" t="s">
        <v>69</v>
      </c>
      <c r="E26" s="22">
        <v>1</v>
      </c>
      <c r="F26" s="32">
        <v>305000</v>
      </c>
      <c r="G26" s="13">
        <f>F26/3*2</f>
        <v>203333.33333333334</v>
      </c>
      <c r="H26" s="13">
        <f>F26/3</f>
        <v>101666.66666666667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22"/>
      <c r="Q26" s="22" t="s">
        <v>27</v>
      </c>
    </row>
    <row r="27" spans="1:17" s="20" customFormat="1" ht="75">
      <c r="A27" s="16" t="s">
        <v>23</v>
      </c>
      <c r="B27" s="17" t="s">
        <v>72</v>
      </c>
      <c r="C27" s="17" t="s">
        <v>73</v>
      </c>
      <c r="D27" s="22" t="s">
        <v>69</v>
      </c>
      <c r="E27" s="22">
        <v>3</v>
      </c>
      <c r="F27" s="32">
        <v>304000</v>
      </c>
      <c r="G27" s="13">
        <v>0</v>
      </c>
      <c r="H27" s="13">
        <v>0</v>
      </c>
      <c r="I27" s="13">
        <v>0</v>
      </c>
      <c r="J27" s="13">
        <f>F27/3</f>
        <v>101333.33333333333</v>
      </c>
      <c r="K27" s="13">
        <f>J27</f>
        <v>101333.33333333333</v>
      </c>
      <c r="L27" s="13">
        <f>K27</f>
        <v>101333.33333333333</v>
      </c>
      <c r="M27" s="13">
        <v>0</v>
      </c>
      <c r="N27" s="13">
        <v>0</v>
      </c>
      <c r="O27" s="13">
        <v>0</v>
      </c>
      <c r="P27" s="22">
        <v>4</v>
      </c>
      <c r="Q27" s="22" t="s">
        <v>27</v>
      </c>
    </row>
    <row r="28" spans="1:17" s="20" customFormat="1" ht="270">
      <c r="A28" s="16" t="s">
        <v>23</v>
      </c>
      <c r="B28" s="17" t="s">
        <v>74</v>
      </c>
      <c r="C28" s="17" t="s">
        <v>75</v>
      </c>
      <c r="D28" s="22" t="s">
        <v>69</v>
      </c>
      <c r="E28" s="22">
        <v>3</v>
      </c>
      <c r="F28" s="32">
        <v>300000</v>
      </c>
      <c r="G28" s="13">
        <f>F28</f>
        <v>300000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22">
        <v>4</v>
      </c>
      <c r="Q28" s="22" t="s">
        <v>27</v>
      </c>
    </row>
    <row r="29" spans="1:17" s="20" customFormat="1" ht="225">
      <c r="A29" s="16" t="s">
        <v>23</v>
      </c>
      <c r="B29" s="16" t="s">
        <v>76</v>
      </c>
      <c r="C29" s="16" t="s">
        <v>77</v>
      </c>
      <c r="D29" s="10" t="s">
        <v>69</v>
      </c>
      <c r="E29" s="10">
        <v>1</v>
      </c>
      <c r="F29" s="33">
        <v>250000</v>
      </c>
      <c r="G29" s="8">
        <v>0</v>
      </c>
      <c r="H29" s="8">
        <v>0</v>
      </c>
      <c r="I29" s="8">
        <v>0</v>
      </c>
      <c r="J29" s="8">
        <f>F29/2</f>
        <v>125000</v>
      </c>
      <c r="K29" s="8">
        <f>J29</f>
        <v>125000</v>
      </c>
      <c r="L29" s="8">
        <v>0</v>
      </c>
      <c r="M29" s="8">
        <v>0</v>
      </c>
      <c r="N29" s="8">
        <v>0</v>
      </c>
      <c r="O29" s="8">
        <v>0</v>
      </c>
      <c r="P29" s="10">
        <v>0</v>
      </c>
      <c r="Q29" s="10" t="s">
        <v>27</v>
      </c>
    </row>
    <row r="30" spans="1:17" s="20" customFormat="1" ht="135">
      <c r="A30" s="16" t="s">
        <v>23</v>
      </c>
      <c r="B30" s="17" t="s">
        <v>78</v>
      </c>
      <c r="C30" s="17" t="s">
        <v>79</v>
      </c>
      <c r="D30" s="22" t="s">
        <v>69</v>
      </c>
      <c r="E30" s="22">
        <v>3</v>
      </c>
      <c r="F30" s="32">
        <v>240000</v>
      </c>
      <c r="G30" s="13">
        <f>F30</f>
        <v>240000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22">
        <v>4</v>
      </c>
      <c r="Q30" s="22" t="s">
        <v>27</v>
      </c>
    </row>
    <row r="31" spans="1:17" s="20" customFormat="1" ht="105">
      <c r="A31" s="16" t="s">
        <v>23</v>
      </c>
      <c r="B31" s="17" t="s">
        <v>80</v>
      </c>
      <c r="C31" s="17" t="s">
        <v>81</v>
      </c>
      <c r="D31" s="22" t="s">
        <v>69</v>
      </c>
      <c r="E31" s="22">
        <v>3</v>
      </c>
      <c r="F31" s="32">
        <v>184000</v>
      </c>
      <c r="G31" s="13">
        <f>F31</f>
        <v>184000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22">
        <v>4</v>
      </c>
      <c r="Q31" s="22" t="s">
        <v>27</v>
      </c>
    </row>
    <row r="32" spans="1:17" s="20" customFormat="1" ht="180">
      <c r="A32" s="16" t="s">
        <v>23</v>
      </c>
      <c r="B32" s="17" t="s">
        <v>82</v>
      </c>
      <c r="C32" s="17" t="s">
        <v>83</v>
      </c>
      <c r="D32" s="22" t="s">
        <v>69</v>
      </c>
      <c r="E32" s="22">
        <v>3</v>
      </c>
      <c r="F32" s="32">
        <v>140000</v>
      </c>
      <c r="G32" s="13">
        <f>F32</f>
        <v>140000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22">
        <v>4</v>
      </c>
      <c r="Q32" s="22" t="s">
        <v>27</v>
      </c>
    </row>
    <row r="33" spans="1:19" s="20" customFormat="1" ht="135">
      <c r="A33" s="16" t="s">
        <v>23</v>
      </c>
      <c r="B33" s="17" t="s">
        <v>84</v>
      </c>
      <c r="C33" s="17" t="s">
        <v>85</v>
      </c>
      <c r="D33" s="22" t="s">
        <v>69</v>
      </c>
      <c r="E33" s="22">
        <v>3</v>
      </c>
      <c r="F33" s="32">
        <v>90000</v>
      </c>
      <c r="G33" s="13">
        <f>F33</f>
        <v>90000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22">
        <v>4</v>
      </c>
      <c r="Q33" s="22" t="s">
        <v>27</v>
      </c>
    </row>
    <row r="34" spans="1:19" s="20" customFormat="1" ht="105">
      <c r="A34" s="16" t="s">
        <v>23</v>
      </c>
      <c r="B34" s="17" t="s">
        <v>86</v>
      </c>
      <c r="C34" s="17" t="s">
        <v>87</v>
      </c>
      <c r="D34" s="22" t="s">
        <v>69</v>
      </c>
      <c r="E34" s="22">
        <v>3</v>
      </c>
      <c r="F34" s="32">
        <v>85000</v>
      </c>
      <c r="G34" s="13">
        <f>F34</f>
        <v>85000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22">
        <v>4</v>
      </c>
      <c r="Q34" s="22" t="s">
        <v>27</v>
      </c>
    </row>
    <row r="35" spans="1:19" s="20" customFormat="1" ht="150">
      <c r="A35" s="16" t="s">
        <v>23</v>
      </c>
      <c r="B35" s="25" t="s">
        <v>88</v>
      </c>
      <c r="C35" s="25" t="s">
        <v>89</v>
      </c>
      <c r="D35" s="26" t="s">
        <v>69</v>
      </c>
      <c r="E35" s="26">
        <v>1</v>
      </c>
      <c r="F35" s="29">
        <v>66000</v>
      </c>
      <c r="G35" s="14">
        <f>F35/6*4</f>
        <v>44000</v>
      </c>
      <c r="H35" s="14">
        <f>F35/6</f>
        <v>11000</v>
      </c>
      <c r="I35" s="14">
        <f>H35</f>
        <v>11000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26">
        <v>0</v>
      </c>
      <c r="Q35" s="26" t="s">
        <v>27</v>
      </c>
      <c r="S35" s="20" t="s">
        <v>90</v>
      </c>
    </row>
    <row r="36" spans="1:19" s="20" customFormat="1" ht="225">
      <c r="A36" s="16" t="s">
        <v>23</v>
      </c>
      <c r="B36" s="17" t="s">
        <v>91</v>
      </c>
      <c r="C36" s="17" t="s">
        <v>92</v>
      </c>
      <c r="D36" s="22" t="s">
        <v>69</v>
      </c>
      <c r="E36" s="22">
        <v>3</v>
      </c>
      <c r="F36" s="32">
        <v>62000</v>
      </c>
      <c r="G36" s="13">
        <f>F36</f>
        <v>62000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22">
        <v>4</v>
      </c>
      <c r="Q36" s="22" t="s">
        <v>27</v>
      </c>
    </row>
    <row r="37" spans="1:19" s="20" customFormat="1" ht="165">
      <c r="A37" s="16" t="s">
        <v>23</v>
      </c>
      <c r="B37" s="17" t="s">
        <v>93</v>
      </c>
      <c r="C37" s="17" t="s">
        <v>94</v>
      </c>
      <c r="D37" s="22" t="s">
        <v>69</v>
      </c>
      <c r="E37" s="22">
        <v>3</v>
      </c>
      <c r="F37" s="32">
        <v>55000</v>
      </c>
      <c r="G37" s="13">
        <v>0</v>
      </c>
      <c r="H37" s="13">
        <v>0</v>
      </c>
      <c r="I37" s="13">
        <v>0</v>
      </c>
      <c r="J37" s="13">
        <f>F37/2</f>
        <v>27500</v>
      </c>
      <c r="K37" s="13">
        <f>J37</f>
        <v>27500</v>
      </c>
      <c r="L37" s="13">
        <v>0</v>
      </c>
      <c r="M37" s="13">
        <v>0</v>
      </c>
      <c r="N37" s="13">
        <v>0</v>
      </c>
      <c r="O37" s="13">
        <v>0</v>
      </c>
      <c r="P37" s="22">
        <v>4</v>
      </c>
      <c r="Q37" s="22" t="s">
        <v>27</v>
      </c>
    </row>
    <row r="38" spans="1:19" s="20" customFormat="1" ht="180">
      <c r="A38" s="16" t="s">
        <v>23</v>
      </c>
      <c r="B38" s="17" t="s">
        <v>95</v>
      </c>
      <c r="C38" s="17" t="s">
        <v>96</v>
      </c>
      <c r="D38" s="22" t="s">
        <v>69</v>
      </c>
      <c r="E38" s="22">
        <v>3</v>
      </c>
      <c r="F38" s="32">
        <v>50000</v>
      </c>
      <c r="G38" s="13">
        <f>F38</f>
        <v>50000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22">
        <v>4</v>
      </c>
      <c r="Q38" s="22" t="s">
        <v>27</v>
      </c>
    </row>
    <row r="39" spans="1:19" s="20" customFormat="1" ht="150">
      <c r="A39" s="16" t="s">
        <v>23</v>
      </c>
      <c r="B39" s="17" t="s">
        <v>97</v>
      </c>
      <c r="C39" s="17" t="s">
        <v>98</v>
      </c>
      <c r="D39" s="22" t="s">
        <v>69</v>
      </c>
      <c r="E39" s="22">
        <v>1</v>
      </c>
      <c r="F39" s="32">
        <v>50000</v>
      </c>
      <c r="G39" s="13">
        <f>F39</f>
        <v>50000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22">
        <v>4</v>
      </c>
      <c r="Q39" s="22" t="s">
        <v>27</v>
      </c>
    </row>
    <row r="40" spans="1:19" s="20" customFormat="1" ht="120">
      <c r="A40" s="16" t="s">
        <v>23</v>
      </c>
      <c r="B40" s="17" t="s">
        <v>99</v>
      </c>
      <c r="C40" s="17" t="s">
        <v>96</v>
      </c>
      <c r="D40" s="22" t="s">
        <v>69</v>
      </c>
      <c r="E40" s="22">
        <v>3</v>
      </c>
      <c r="F40" s="32">
        <v>50000</v>
      </c>
      <c r="G40" s="13">
        <f>F40</f>
        <v>50000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22">
        <v>4</v>
      </c>
      <c r="Q40" s="22" t="s">
        <v>27</v>
      </c>
    </row>
    <row r="41" spans="1:19" s="20" customFormat="1" ht="105">
      <c r="A41" s="16" t="s">
        <v>23</v>
      </c>
      <c r="B41" s="28" t="s">
        <v>100</v>
      </c>
      <c r="C41" s="17" t="s">
        <v>101</v>
      </c>
      <c r="D41" s="34" t="s">
        <v>69</v>
      </c>
      <c r="E41" s="22">
        <v>1</v>
      </c>
      <c r="F41" s="35">
        <v>50000</v>
      </c>
      <c r="G41" s="13">
        <f>F41/7*3</f>
        <v>21428.571428571428</v>
      </c>
      <c r="H41" s="13">
        <f>F41/7</f>
        <v>7142.8571428571431</v>
      </c>
      <c r="I41" s="13">
        <f>H41</f>
        <v>7142.8571428571431</v>
      </c>
      <c r="J41" s="13">
        <f>I41</f>
        <v>7142.8571428571431</v>
      </c>
      <c r="K41" s="13">
        <f>J41</f>
        <v>7142.8571428571431</v>
      </c>
      <c r="L41" s="13">
        <v>0</v>
      </c>
      <c r="M41" s="13">
        <v>0</v>
      </c>
      <c r="N41" s="13">
        <v>0</v>
      </c>
      <c r="O41" s="13">
        <v>0</v>
      </c>
      <c r="P41" s="22"/>
      <c r="Q41" s="22" t="s">
        <v>27</v>
      </c>
    </row>
    <row r="42" spans="1:19" s="20" customFormat="1" ht="210">
      <c r="A42" s="16" t="s">
        <v>23</v>
      </c>
      <c r="B42" s="23" t="s">
        <v>102</v>
      </c>
      <c r="C42" s="23" t="s">
        <v>103</v>
      </c>
      <c r="D42" s="24" t="s">
        <v>50</v>
      </c>
      <c r="E42" s="24">
        <v>1</v>
      </c>
      <c r="F42" s="36">
        <v>49000</v>
      </c>
      <c r="G42" s="12">
        <f>F42</f>
        <v>49000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24">
        <v>4</v>
      </c>
      <c r="Q42" s="24" t="s">
        <v>27</v>
      </c>
    </row>
    <row r="43" spans="1:19" s="20" customFormat="1" ht="165">
      <c r="A43" s="16" t="s">
        <v>23</v>
      </c>
      <c r="B43" s="23" t="s">
        <v>104</v>
      </c>
      <c r="C43" s="23" t="s">
        <v>105</v>
      </c>
      <c r="D43" s="24" t="s">
        <v>50</v>
      </c>
      <c r="E43" s="24">
        <v>3</v>
      </c>
      <c r="F43" s="24">
        <v>50000</v>
      </c>
      <c r="G43" s="12">
        <f>F43/3*2</f>
        <v>33333.333333333336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24">
        <v>4</v>
      </c>
      <c r="Q43" s="24" t="s">
        <v>27</v>
      </c>
    </row>
  </sheetData>
  <mergeCells count="9">
    <mergeCell ref="G2:O2"/>
    <mergeCell ref="P2:P3"/>
    <mergeCell ref="Q2:Q3"/>
    <mergeCell ref="A2:A3"/>
    <mergeCell ref="B2:B3"/>
    <mergeCell ref="C2:C3"/>
    <mergeCell ref="D2:D3"/>
    <mergeCell ref="E2:E3"/>
    <mergeCell ref="F2:F3"/>
  </mergeCells>
  <dataValidations count="3">
    <dataValidation type="whole" allowBlank="1" showInputMessage="1" showErrorMessage="1" sqref="E4:E43" xr:uid="{00000000-0002-0000-0200-000000000000}">
      <formula1>1</formula1>
      <formula2>3</formula2>
    </dataValidation>
    <dataValidation type="textLength" operator="lessThanOrEqual" allowBlank="1" showInputMessage="1" showErrorMessage="1" sqref="Q4:Q43" xr:uid="{00000000-0002-0000-0200-000001000000}">
      <formula1>100</formula1>
    </dataValidation>
    <dataValidation type="textLength" operator="lessThanOrEqual" allowBlank="1" showInputMessage="1" showErrorMessage="1" sqref="C4:C43" xr:uid="{00000000-0002-0000-0200-000002000000}">
      <formula1>250</formula1>
    </dataValidation>
  </dataValidation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22018-8702-4C7B-AA95-54E611BE1B35}">
  <sheetPr>
    <tabColor rgb="FFF7ADE7"/>
    <pageSetUpPr fitToPage="1"/>
  </sheetPr>
  <dimension ref="A1:X28"/>
  <sheetViews>
    <sheetView tabSelected="1" topLeftCell="A19" zoomScale="80" zoomScaleNormal="80" workbookViewId="0">
      <selection activeCell="A21" sqref="A21"/>
    </sheetView>
  </sheetViews>
  <sheetFormatPr defaultRowHeight="15"/>
  <cols>
    <col min="1" max="1" width="39.5703125" customWidth="1"/>
    <col min="2" max="2" width="38.140625" style="2" customWidth="1"/>
    <col min="3" max="6" width="20" style="2" hidden="1" customWidth="1"/>
    <col min="7" max="8" width="20" style="2" customWidth="1"/>
    <col min="9" max="9" width="31" style="2" customWidth="1"/>
    <col min="10" max="10" width="38" style="2" customWidth="1"/>
    <col min="14" max="23" width="0" hidden="1" customWidth="1"/>
    <col min="24" max="24" width="45.42578125" customWidth="1"/>
  </cols>
  <sheetData>
    <row r="1" spans="1:24" ht="23.25">
      <c r="A1" s="43" t="s">
        <v>106</v>
      </c>
    </row>
    <row r="3" spans="1:24" s="38" customFormat="1" ht="45" customHeight="1">
      <c r="A3" s="85" t="s">
        <v>107</v>
      </c>
      <c r="B3" s="41" t="s">
        <v>108</v>
      </c>
      <c r="C3" s="39"/>
      <c r="D3" s="39"/>
      <c r="E3" s="39"/>
      <c r="F3" s="39"/>
      <c r="G3" s="39"/>
      <c r="H3" s="39"/>
      <c r="I3" s="86" t="s">
        <v>107</v>
      </c>
      <c r="J3" s="41" t="s">
        <v>109</v>
      </c>
    </row>
    <row r="4" spans="1:24" s="38" customFormat="1" ht="99.75" customHeight="1">
      <c r="A4" s="42" t="s">
        <v>110</v>
      </c>
      <c r="B4" s="41" t="s">
        <v>111</v>
      </c>
      <c r="C4" s="39"/>
      <c r="D4" s="39"/>
      <c r="E4" s="39"/>
      <c r="F4" s="39"/>
      <c r="G4" s="39"/>
      <c r="H4" s="39"/>
      <c r="I4" s="42" t="s">
        <v>110</v>
      </c>
      <c r="J4" s="41" t="s">
        <v>112</v>
      </c>
    </row>
    <row r="5" spans="1:24" s="38" customFormat="1" ht="96" customHeight="1">
      <c r="A5" s="42" t="s">
        <v>113</v>
      </c>
      <c r="B5" s="41" t="s">
        <v>114</v>
      </c>
      <c r="C5" s="39"/>
      <c r="D5" s="39"/>
      <c r="E5" s="39"/>
      <c r="F5" s="39"/>
      <c r="G5" s="39"/>
      <c r="H5" s="39"/>
      <c r="I5" s="42" t="s">
        <v>113</v>
      </c>
      <c r="J5" s="41" t="s">
        <v>115</v>
      </c>
    </row>
    <row r="6" spans="1:24" s="38" customFormat="1" ht="94.5" customHeight="1">
      <c r="A6" s="42" t="s">
        <v>116</v>
      </c>
      <c r="B6" s="41" t="s">
        <v>117</v>
      </c>
      <c r="C6" s="39"/>
      <c r="D6" s="39"/>
      <c r="E6" s="39"/>
      <c r="F6" s="39"/>
      <c r="G6" s="39"/>
      <c r="H6" s="39"/>
      <c r="I6" s="42" t="s">
        <v>116</v>
      </c>
      <c r="J6" s="41" t="s">
        <v>118</v>
      </c>
    </row>
    <row r="7" spans="1:24" s="38" customFormat="1" ht="45" customHeight="1">
      <c r="A7" s="42" t="s">
        <v>119</v>
      </c>
      <c r="B7" s="41" t="s">
        <v>120</v>
      </c>
      <c r="C7" s="39"/>
      <c r="D7" s="39"/>
      <c r="E7" s="39"/>
      <c r="F7" s="39"/>
      <c r="G7" s="39"/>
      <c r="H7" s="39"/>
      <c r="I7" s="42" t="s">
        <v>119</v>
      </c>
      <c r="J7" s="41" t="s">
        <v>120</v>
      </c>
    </row>
    <row r="8" spans="1:24" s="38" customFormat="1" ht="137.25" customHeight="1">
      <c r="A8" s="42" t="s">
        <v>121</v>
      </c>
      <c r="B8" s="41" t="s">
        <v>122</v>
      </c>
      <c r="C8" s="39"/>
      <c r="D8" s="39"/>
      <c r="E8" s="39"/>
      <c r="F8" s="39"/>
      <c r="G8" s="39"/>
      <c r="H8" s="39"/>
      <c r="I8" s="42" t="s">
        <v>121</v>
      </c>
      <c r="J8" s="41" t="s">
        <v>123</v>
      </c>
    </row>
    <row r="9" spans="1:24" s="38" customFormat="1" ht="45" customHeight="1">
      <c r="A9" s="44"/>
      <c r="B9" s="39"/>
      <c r="C9" s="39"/>
      <c r="D9" s="39"/>
      <c r="E9" s="39"/>
      <c r="F9" s="39"/>
      <c r="G9" s="39"/>
      <c r="H9" s="39"/>
      <c r="I9" s="39"/>
      <c r="J9" s="39"/>
    </row>
    <row r="10" spans="1:24" s="38" customFormat="1" ht="24.75" customHeight="1">
      <c r="A10" s="45" t="s">
        <v>124</v>
      </c>
      <c r="B10" s="39"/>
      <c r="C10" s="39"/>
      <c r="D10" s="39"/>
      <c r="E10" s="39"/>
      <c r="F10" s="39"/>
      <c r="G10" s="39"/>
      <c r="H10" s="39"/>
      <c r="I10" s="39"/>
      <c r="J10" s="39"/>
    </row>
    <row r="11" spans="1:24" s="38" customFormat="1" ht="45" customHeight="1">
      <c r="A11" s="46" t="s">
        <v>125</v>
      </c>
      <c r="B11" s="47" t="s">
        <v>126</v>
      </c>
      <c r="C11" s="48" t="s">
        <v>127</v>
      </c>
      <c r="D11" s="49" t="s">
        <v>128</v>
      </c>
      <c r="E11" s="49" t="s">
        <v>129</v>
      </c>
      <c r="F11" s="49" t="s">
        <v>130</v>
      </c>
      <c r="G11" s="47" t="s">
        <v>131</v>
      </c>
      <c r="H11" s="47" t="s">
        <v>132</v>
      </c>
      <c r="I11" s="47" t="s">
        <v>133</v>
      </c>
      <c r="J11" s="47" t="s">
        <v>134</v>
      </c>
      <c r="K11" s="47" t="s">
        <v>135</v>
      </c>
      <c r="L11" s="47" t="s">
        <v>136</v>
      </c>
      <c r="M11" s="50" t="s">
        <v>137</v>
      </c>
      <c r="N11" s="49" t="s">
        <v>138</v>
      </c>
      <c r="O11" s="49" t="s">
        <v>139</v>
      </c>
      <c r="P11" s="49" t="s">
        <v>140</v>
      </c>
      <c r="Q11" s="49" t="s">
        <v>141</v>
      </c>
      <c r="R11" s="49" t="s">
        <v>142</v>
      </c>
      <c r="S11" s="49" t="s">
        <v>143</v>
      </c>
      <c r="T11" s="49" t="s">
        <v>144</v>
      </c>
      <c r="U11" s="49" t="s">
        <v>145</v>
      </c>
      <c r="V11" s="49" t="s">
        <v>146</v>
      </c>
      <c r="W11" s="49" t="s">
        <v>147</v>
      </c>
      <c r="X11" s="47" t="s">
        <v>148</v>
      </c>
    </row>
    <row r="12" spans="1:24" ht="70.5" customHeight="1">
      <c r="A12" s="81" t="s">
        <v>149</v>
      </c>
      <c r="B12" s="51" t="str">
        <f ca="1">VLOOKUP($B12,#REF!,4,0)</f>
        <v>Bude vybudován další úsek tramvajové trati ze současné smyčky Ečerova do prostoru sídliště Kamechy. Bude vybudována nová smyčka. Tramvajová doprava nahradí stávající autobusovou dopravu.</v>
      </c>
      <c r="C12" s="52" t="s">
        <v>150</v>
      </c>
      <c r="D12" s="52" t="s">
        <v>151</v>
      </c>
      <c r="E12" s="40">
        <v>264084.88</v>
      </c>
      <c r="F12" s="40">
        <v>264084.88</v>
      </c>
      <c r="G12" s="58">
        <v>2264000</v>
      </c>
      <c r="H12" s="59">
        <v>1924400</v>
      </c>
      <c r="I12" s="51" t="s">
        <v>152</v>
      </c>
      <c r="J12" s="51" t="s">
        <v>153</v>
      </c>
      <c r="K12" s="55" t="s">
        <v>154</v>
      </c>
      <c r="L12" s="55" t="s">
        <v>155</v>
      </c>
      <c r="M12" s="51" t="s">
        <v>13</v>
      </c>
      <c r="N12" s="51" t="s">
        <v>156</v>
      </c>
      <c r="O12" s="53">
        <v>542174599</v>
      </c>
      <c r="P12" s="51" t="s">
        <v>157</v>
      </c>
      <c r="Q12" s="51" t="s">
        <v>158</v>
      </c>
      <c r="R12" s="51">
        <v>0</v>
      </c>
      <c r="S12" s="51" t="s">
        <v>159</v>
      </c>
      <c r="T12" s="51">
        <v>0</v>
      </c>
      <c r="U12" s="51" t="s">
        <v>160</v>
      </c>
      <c r="V12" s="54">
        <v>44309</v>
      </c>
      <c r="W12" s="54" t="s">
        <v>161</v>
      </c>
      <c r="X12" s="65" t="s">
        <v>162</v>
      </c>
    </row>
    <row r="13" spans="1:24" ht="121.5" customHeight="1">
      <c r="A13" s="113" t="s">
        <v>163</v>
      </c>
      <c r="B13" s="51" t="str">
        <f ca="1">VLOOKUP($B13,#REF!,4,0)</f>
        <v>V obytném souboru Lesná bude vybudován nový úsek tramvajové trati ze současné smyčky Štefánikova čtvrť, který se napojí na stávající trať vedoucí na Lesnou při zastávce Halasovo náměstí a dojde tak k propojení dvou izolovaných tratí v jižní části Lesné. Dojde k rozšíření funkcí přestupního uzlu na Halasově náměstí.</v>
      </c>
      <c r="C13" s="65"/>
      <c r="D13" s="65"/>
      <c r="E13" s="65"/>
      <c r="F13" s="65"/>
      <c r="G13" s="58">
        <v>800000</v>
      </c>
      <c r="H13" s="114">
        <v>680000</v>
      </c>
      <c r="I13" s="51" t="s">
        <v>152</v>
      </c>
      <c r="J13" s="65" t="s">
        <v>164</v>
      </c>
      <c r="K13" s="55" t="s">
        <v>165</v>
      </c>
      <c r="L13" s="55" t="s">
        <v>166</v>
      </c>
      <c r="M13" s="51" t="s">
        <v>13</v>
      </c>
      <c r="N13" s="65" t="s">
        <v>167</v>
      </c>
      <c r="O13" s="65">
        <v>549439854</v>
      </c>
      <c r="P13" s="65" t="s">
        <v>168</v>
      </c>
      <c r="Q13" s="65" t="s">
        <v>169</v>
      </c>
      <c r="R13" s="65">
        <v>0</v>
      </c>
      <c r="S13" s="65">
        <v>0</v>
      </c>
      <c r="T13" s="65">
        <v>0</v>
      </c>
      <c r="U13" s="65">
        <v>0</v>
      </c>
      <c r="V13" s="65">
        <v>44314</v>
      </c>
      <c r="W13" s="65" t="s">
        <v>170</v>
      </c>
      <c r="X13" s="65" t="s">
        <v>162</v>
      </c>
    </row>
    <row r="14" spans="1:24" ht="121.5" customHeight="1">
      <c r="A14" s="82" t="s">
        <v>171</v>
      </c>
      <c r="B14" s="56" t="s">
        <v>172</v>
      </c>
      <c r="C14" s="66"/>
      <c r="D14" s="66"/>
      <c r="E14" s="66"/>
      <c r="F14" s="66"/>
      <c r="G14" s="60">
        <v>450000</v>
      </c>
      <c r="H14" s="61">
        <v>382500</v>
      </c>
      <c r="I14" s="51" t="s">
        <v>152</v>
      </c>
      <c r="J14" s="66" t="s">
        <v>173</v>
      </c>
      <c r="K14" s="57" t="s">
        <v>174</v>
      </c>
      <c r="L14" s="57" t="s">
        <v>165</v>
      </c>
      <c r="M14" s="51" t="s">
        <v>13</v>
      </c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 t="s">
        <v>175</v>
      </c>
    </row>
    <row r="15" spans="1:24" ht="124.5" customHeight="1">
      <c r="A15" s="83" t="s">
        <v>176</v>
      </c>
      <c r="B15" s="67" t="s">
        <v>177</v>
      </c>
      <c r="C15" s="67"/>
      <c r="D15" s="67"/>
      <c r="E15" s="67"/>
      <c r="F15" s="67"/>
      <c r="G15" s="60">
        <v>1900000</v>
      </c>
      <c r="H15" s="62">
        <v>1534250</v>
      </c>
      <c r="I15" s="51" t="s">
        <v>178</v>
      </c>
      <c r="J15" s="67" t="s">
        <v>179</v>
      </c>
      <c r="K15" s="68">
        <v>2023</v>
      </c>
      <c r="L15" s="68" t="s">
        <v>155</v>
      </c>
      <c r="M15" s="51" t="s">
        <v>13</v>
      </c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 t="s">
        <v>180</v>
      </c>
    </row>
    <row r="16" spans="1:24" ht="118.5" customHeight="1">
      <c r="A16" s="83" t="s">
        <v>181</v>
      </c>
      <c r="B16" s="66" t="s">
        <v>182</v>
      </c>
      <c r="C16" s="67"/>
      <c r="D16" s="67"/>
      <c r="E16" s="67"/>
      <c r="F16" s="67"/>
      <c r="G16" s="115">
        <v>500000</v>
      </c>
      <c r="H16" s="116">
        <v>403750</v>
      </c>
      <c r="I16" s="51" t="s">
        <v>178</v>
      </c>
      <c r="J16" s="67" t="s">
        <v>183</v>
      </c>
      <c r="K16" s="69" t="s">
        <v>165</v>
      </c>
      <c r="L16" s="69" t="s">
        <v>184</v>
      </c>
      <c r="M16" s="51" t="s">
        <v>13</v>
      </c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 t="s">
        <v>180</v>
      </c>
    </row>
    <row r="17" spans="1:24" ht="131.25" customHeight="1">
      <c r="A17" s="84" t="s">
        <v>185</v>
      </c>
      <c r="B17" s="71" t="s">
        <v>186</v>
      </c>
      <c r="C17" s="72"/>
      <c r="D17" s="67"/>
      <c r="E17" s="67"/>
      <c r="F17" s="70"/>
      <c r="G17" s="63">
        <v>120000</v>
      </c>
      <c r="H17" s="64">
        <v>96900</v>
      </c>
      <c r="I17" s="51" t="s">
        <v>178</v>
      </c>
      <c r="J17" s="70" t="s">
        <v>187</v>
      </c>
      <c r="K17" s="80" t="s">
        <v>188</v>
      </c>
      <c r="L17" s="80" t="s">
        <v>189</v>
      </c>
      <c r="M17" s="77" t="s">
        <v>13</v>
      </c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 t="s">
        <v>190</v>
      </c>
    </row>
    <row r="18" spans="1:24" ht="232.5" customHeight="1">
      <c r="A18" s="91" t="s">
        <v>191</v>
      </c>
      <c r="B18" s="73" t="s">
        <v>192</v>
      </c>
      <c r="C18" s="74"/>
      <c r="D18" s="66"/>
      <c r="E18" s="66"/>
      <c r="F18" s="75"/>
      <c r="G18" s="76">
        <v>150000</v>
      </c>
      <c r="H18" s="64">
        <v>120750</v>
      </c>
      <c r="I18" s="92" t="s">
        <v>178</v>
      </c>
      <c r="J18" s="75" t="s">
        <v>193</v>
      </c>
      <c r="K18" s="93" t="s">
        <v>194</v>
      </c>
      <c r="L18" s="93" t="s">
        <v>195</v>
      </c>
      <c r="M18" s="94" t="s">
        <v>13</v>
      </c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 t="s">
        <v>196</v>
      </c>
    </row>
    <row r="19" spans="1:24" ht="126.75" customHeight="1">
      <c r="A19" s="95" t="s">
        <v>197</v>
      </c>
      <c r="B19" s="98" t="s">
        <v>198</v>
      </c>
      <c r="C19" s="74"/>
      <c r="D19" s="66"/>
      <c r="E19" s="66"/>
      <c r="F19" s="75"/>
      <c r="G19" s="96">
        <v>423000</v>
      </c>
      <c r="H19" s="97">
        <v>277000</v>
      </c>
      <c r="I19" s="92" t="s">
        <v>178</v>
      </c>
      <c r="J19" s="98" t="s">
        <v>173</v>
      </c>
      <c r="K19" s="93" t="s">
        <v>174</v>
      </c>
      <c r="L19" s="99">
        <v>2023</v>
      </c>
      <c r="M19" s="92" t="s">
        <v>13</v>
      </c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98" t="s">
        <v>175</v>
      </c>
    </row>
    <row r="20" spans="1:24" ht="171" customHeight="1">
      <c r="A20" s="100" t="s">
        <v>199</v>
      </c>
      <c r="B20" s="101" t="s">
        <v>200</v>
      </c>
      <c r="C20" s="102"/>
      <c r="D20" s="103"/>
      <c r="E20" s="103"/>
      <c r="F20" s="104"/>
      <c r="G20" s="105">
        <v>500000</v>
      </c>
      <c r="H20" s="106">
        <v>425000</v>
      </c>
      <c r="I20" s="107" t="s">
        <v>178</v>
      </c>
      <c r="J20" s="101" t="s">
        <v>201</v>
      </c>
      <c r="K20" s="108" t="s">
        <v>184</v>
      </c>
      <c r="L20" s="109">
        <v>2027</v>
      </c>
      <c r="M20" s="110" t="s">
        <v>13</v>
      </c>
      <c r="N20" s="103"/>
      <c r="O20" s="103"/>
      <c r="P20" s="103"/>
      <c r="Q20" s="103"/>
      <c r="R20" s="103"/>
      <c r="S20" s="103"/>
      <c r="T20" s="103"/>
      <c r="U20" s="103"/>
      <c r="V20" s="103"/>
      <c r="W20" s="103"/>
      <c r="X20" s="101" t="s">
        <v>202</v>
      </c>
    </row>
    <row r="21" spans="1:24" ht="171" customHeight="1">
      <c r="A21" s="100" t="s">
        <v>203</v>
      </c>
      <c r="B21" s="101" t="s">
        <v>204</v>
      </c>
      <c r="C21" s="102"/>
      <c r="D21" s="103"/>
      <c r="E21" s="103"/>
      <c r="F21" s="104"/>
      <c r="G21" s="105">
        <v>400000</v>
      </c>
      <c r="H21" s="106">
        <v>340000</v>
      </c>
      <c r="I21" s="107" t="s">
        <v>152</v>
      </c>
      <c r="J21" s="101" t="s">
        <v>201</v>
      </c>
      <c r="K21" s="108" t="s">
        <v>184</v>
      </c>
      <c r="L21" s="109">
        <v>2027</v>
      </c>
      <c r="M21" s="110" t="s">
        <v>13</v>
      </c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1" t="s">
        <v>205</v>
      </c>
    </row>
    <row r="22" spans="1:24" ht="147" customHeight="1">
      <c r="A22" s="87" t="s">
        <v>206</v>
      </c>
      <c r="B22" s="73" t="s">
        <v>207</v>
      </c>
      <c r="C22" s="74"/>
      <c r="D22" s="66"/>
      <c r="E22" s="66"/>
      <c r="F22" s="75"/>
      <c r="G22" s="76">
        <v>74911.570000000007</v>
      </c>
      <c r="H22" s="62">
        <f>G22*85%*75%</f>
        <v>47756.125875000005</v>
      </c>
      <c r="I22" s="77" t="s">
        <v>208</v>
      </c>
      <c r="J22" s="75" t="s">
        <v>209</v>
      </c>
      <c r="K22" s="68" t="s">
        <v>165</v>
      </c>
      <c r="L22" s="68">
        <v>2029</v>
      </c>
      <c r="M22" s="51" t="s">
        <v>210</v>
      </c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111" t="s">
        <v>211</v>
      </c>
    </row>
    <row r="23" spans="1:24" ht="298.5" customHeight="1">
      <c r="A23" s="89" t="s">
        <v>212</v>
      </c>
      <c r="B23" s="71" t="s">
        <v>213</v>
      </c>
      <c r="C23" s="71"/>
      <c r="D23" s="71"/>
      <c r="E23" s="71"/>
      <c r="F23" s="78"/>
      <c r="G23" s="79">
        <v>65380</v>
      </c>
      <c r="H23" s="62">
        <f>G23*85%*75%</f>
        <v>41679.75</v>
      </c>
      <c r="I23" s="51" t="s">
        <v>208</v>
      </c>
      <c r="J23" s="88" t="s">
        <v>214</v>
      </c>
      <c r="K23" s="68" t="s">
        <v>165</v>
      </c>
      <c r="L23" s="68">
        <v>2029</v>
      </c>
      <c r="M23" s="51" t="s">
        <v>210</v>
      </c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112" t="s">
        <v>211</v>
      </c>
    </row>
    <row r="24" spans="1:24" ht="180.75" customHeight="1">
      <c r="A24" s="89" t="s">
        <v>215</v>
      </c>
      <c r="B24" s="71" t="s">
        <v>216</v>
      </c>
      <c r="C24" s="71"/>
      <c r="D24" s="71"/>
      <c r="E24" s="71"/>
      <c r="F24" s="78"/>
      <c r="G24" s="79">
        <v>94727.273000000001</v>
      </c>
      <c r="H24" s="62">
        <f t="shared" ref="H24:H27" si="0">G24*85%*75%</f>
        <v>60388.636537500002</v>
      </c>
      <c r="I24" s="51" t="s">
        <v>208</v>
      </c>
      <c r="J24" s="88" t="s">
        <v>217</v>
      </c>
      <c r="K24" s="68" t="s">
        <v>165</v>
      </c>
      <c r="L24" s="68">
        <v>2029</v>
      </c>
      <c r="M24" s="51" t="s">
        <v>210</v>
      </c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112" t="s">
        <v>211</v>
      </c>
    </row>
    <row r="25" spans="1:24" ht="173.25" customHeight="1">
      <c r="A25" s="89" t="s">
        <v>218</v>
      </c>
      <c r="B25" s="71" t="s">
        <v>219</v>
      </c>
      <c r="C25" s="71"/>
      <c r="D25" s="71"/>
      <c r="E25" s="71"/>
      <c r="F25" s="78"/>
      <c r="G25" s="79">
        <v>157981.818</v>
      </c>
      <c r="H25" s="62">
        <f t="shared" si="0"/>
        <v>100713.408975</v>
      </c>
      <c r="I25" s="51" t="s">
        <v>208</v>
      </c>
      <c r="J25" s="88" t="s">
        <v>220</v>
      </c>
      <c r="K25" s="68" t="s">
        <v>165</v>
      </c>
      <c r="L25" s="68">
        <v>2029</v>
      </c>
      <c r="M25" s="51" t="s">
        <v>210</v>
      </c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112" t="s">
        <v>211</v>
      </c>
    </row>
    <row r="26" spans="1:24" ht="205.5" customHeight="1">
      <c r="A26" s="89" t="s">
        <v>221</v>
      </c>
      <c r="B26" s="71" t="s">
        <v>222</v>
      </c>
      <c r="C26" s="71"/>
      <c r="D26" s="71"/>
      <c r="E26" s="71"/>
      <c r="F26" s="78"/>
      <c r="G26" s="79">
        <v>785151.24</v>
      </c>
      <c r="H26" s="62">
        <f t="shared" si="0"/>
        <v>500533.9155</v>
      </c>
      <c r="I26" s="51" t="s">
        <v>208</v>
      </c>
      <c r="J26" s="88" t="s">
        <v>223</v>
      </c>
      <c r="K26" s="68" t="s">
        <v>165</v>
      </c>
      <c r="L26" s="68">
        <v>2029</v>
      </c>
      <c r="M26" s="51" t="s">
        <v>210</v>
      </c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112" t="s">
        <v>211</v>
      </c>
    </row>
    <row r="27" spans="1:24" ht="336" customHeight="1">
      <c r="A27" s="89" t="s">
        <v>224</v>
      </c>
      <c r="B27" s="71" t="s">
        <v>225</v>
      </c>
      <c r="C27" s="71"/>
      <c r="D27" s="71"/>
      <c r="E27" s="71"/>
      <c r="F27" s="78"/>
      <c r="G27" s="79">
        <v>95810.744000000006</v>
      </c>
      <c r="H27" s="62">
        <f t="shared" si="0"/>
        <v>61079.349300000002</v>
      </c>
      <c r="I27" s="51" t="s">
        <v>208</v>
      </c>
      <c r="J27" s="88" t="s">
        <v>226</v>
      </c>
      <c r="K27" s="68" t="s">
        <v>165</v>
      </c>
      <c r="L27" s="68">
        <v>2029</v>
      </c>
      <c r="M27" s="51" t="s">
        <v>210</v>
      </c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112" t="s">
        <v>211</v>
      </c>
    </row>
    <row r="28" spans="1:24">
      <c r="H28" s="90"/>
    </row>
  </sheetData>
  <pageMargins left="0.7" right="0.7" top="0.75" bottom="0.75" header="0.3" footer="0.3"/>
  <pageSetup paperSize="9" scale="5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8c74b2-061d-49d2-8b3f-8dec869f3578">
      <Terms xmlns="http://schemas.microsoft.com/office/infopath/2007/PartnerControls"/>
    </lcf76f155ced4ddcb4097134ff3c332f>
    <TaxCatchAll xmlns="ed492332-77d1-4874-ad33-cbbf3e9e1b5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5A351254A4384CB0AEDB31B776F7F1" ma:contentTypeVersion="18" ma:contentTypeDescription="Vytvoří nový dokument" ma:contentTypeScope="" ma:versionID="66fafd9e6cdb9479f849080fdbaa21b8">
  <xsd:schema xmlns:xsd="http://www.w3.org/2001/XMLSchema" xmlns:xs="http://www.w3.org/2001/XMLSchema" xmlns:p="http://schemas.microsoft.com/office/2006/metadata/properties" xmlns:ns2="858c74b2-061d-49d2-8b3f-8dec869f3578" xmlns:ns3="ed492332-77d1-4874-ad33-cbbf3e9e1b56" targetNamespace="http://schemas.microsoft.com/office/2006/metadata/properties" ma:root="true" ma:fieldsID="24bb5a9e353eb12d2ff252f0c2f24d34" ns2:_="" ns3:_="">
    <xsd:import namespace="858c74b2-061d-49d2-8b3f-8dec869f3578"/>
    <xsd:import namespace="ed492332-77d1-4874-ad33-cbbf3e9e1b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8c74b2-061d-49d2-8b3f-8dec869f35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590eb72d-ad02-4f84-953f-902ab4317d5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492332-77d1-4874-ad33-cbbf3e9e1b5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6b7de1b-1c10-4276-b88c-11433f862a13}" ma:internalName="TaxCatchAll" ma:showField="CatchAllData" ma:web="ed492332-77d1-4874-ad33-cbbf3e9e1b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47685D-508A-41AB-8A7C-EB21465422B7}"/>
</file>

<file path=customXml/itemProps2.xml><?xml version="1.0" encoding="utf-8"?>
<ds:datastoreItem xmlns:ds="http://schemas.openxmlformats.org/officeDocument/2006/customXml" ds:itemID="{5656B93F-2212-46DC-BAEE-D1F7B7FD70A9}"/>
</file>

<file path=customXml/itemProps3.xml><?xml version="1.0" encoding="utf-8"?>
<ds:datastoreItem xmlns:ds="http://schemas.openxmlformats.org/officeDocument/2006/customXml" ds:itemID="{2A01471D-19D2-4D35-87FF-EB2F157701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Loučná Jitka</dc:creator>
  <cp:keywords/>
  <dc:description/>
  <cp:lastModifiedBy>Ďuratná Kristína (MMB_OSRS)</cp:lastModifiedBy>
  <cp:revision/>
  <dcterms:created xsi:type="dcterms:W3CDTF">2019-05-31T08:18:18Z</dcterms:created>
  <dcterms:modified xsi:type="dcterms:W3CDTF">2024-09-27T14:40:52Z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928c4def-9e6c-4bfb-8e0b-7402e76e5401</vt:lpwstr>
  </property>
  <property fmtid="{D5CDD505-2E9C-101B-9397-08002B2CF9AE}" pid="3" name="ContentTypeId">
    <vt:lpwstr>0x0101002F5A351254A4384CB0AEDB31B776F7F1</vt:lpwstr>
  </property>
  <property fmtid="{D5CDD505-2E9C-101B-9397-08002B2CF9AE}" pid="4" name="MediaServiceImageTags">
    <vt:lpwstr/>
  </property>
</Properties>
</file>